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9720" windowHeight="6540" activeTab="0"/>
  </bookViews>
  <sheets>
    <sheet name="T 4.10" sheetId="1" r:id="rId1"/>
  </sheets>
  <definedNames>
    <definedName name="_xlnm.Print_Area" localSheetId="0">'T 4.10'!$B$1:$Q$154</definedName>
  </definedNames>
  <calcPr fullCalcOnLoad="1"/>
</workbook>
</file>

<file path=xl/sharedStrings.xml><?xml version="1.0" encoding="utf-8"?>
<sst xmlns="http://schemas.openxmlformats.org/spreadsheetml/2006/main" count="149" uniqueCount="27">
  <si>
    <t>(Belediyelerce Verilen İnşaat Ruhsatnamelerine Göre)</t>
  </si>
  <si>
    <t>(According to Building Permits)</t>
  </si>
  <si>
    <t xml:space="preserve">    Sayı (Adet)</t>
  </si>
  <si>
    <t>Number (Unit)</t>
  </si>
  <si>
    <t>Toplam</t>
  </si>
  <si>
    <t>Kamu</t>
  </si>
  <si>
    <t>Özel</t>
  </si>
  <si>
    <t>Yapı Koop.</t>
  </si>
  <si>
    <t>Total</t>
  </si>
  <si>
    <t>Public</t>
  </si>
  <si>
    <t>Private</t>
  </si>
  <si>
    <t>Const. Coop.</t>
  </si>
  <si>
    <t>I</t>
  </si>
  <si>
    <t>II</t>
  </si>
  <si>
    <t>III</t>
  </si>
  <si>
    <t>IV</t>
  </si>
  <si>
    <t xml:space="preserve">   Yüzölçümü (Bin m2)</t>
  </si>
  <si>
    <t xml:space="preserve">    Area (Thousand m2)</t>
  </si>
  <si>
    <t>Değer (Bin YTL.)</t>
  </si>
  <si>
    <t>Value (Thousand TRY.)</t>
  </si>
  <si>
    <t>Yüzde Değişme - % Change</t>
  </si>
  <si>
    <t>Tablo: IV.10- Sanayi Binaları(*)</t>
  </si>
  <si>
    <t>Table: IV.10- Industrial Buildings(*)</t>
  </si>
  <si>
    <t>Kaynak: TÜİK.</t>
  </si>
  <si>
    <t>(*) TÜİK tarafından açıklanan yeni verilere göre düzenlenmiştir.</t>
  </si>
  <si>
    <t>Source: TURKSTAT.</t>
  </si>
  <si>
    <t>(*) The series are prepared according to new data of TURKSTAT.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</si>
</sst>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\ _T_L;\-#,##0.0\ _T_L"/>
    <numFmt numFmtId="182" formatCode="###\ ###\ ###\ ###"/>
  </numFmts>
  <fonts count="43">
    <font>
      <sz val="10"/>
      <name val="Arial"/>
      <family val="0"/>
    </font>
    <font>
      <b/>
      <sz val="12"/>
      <name val="Arial TUR"/>
      <family val="2"/>
    </font>
    <font>
      <sz val="12"/>
      <name val="Arial Tur"/>
      <family val="2"/>
    </font>
    <font>
      <b/>
      <sz val="15"/>
      <name val="Arial Tur"/>
      <family val="2"/>
    </font>
    <font>
      <b/>
      <sz val="14"/>
      <name val="Arial Tur"/>
      <family val="2"/>
    </font>
    <font>
      <sz val="15"/>
      <name val="Arial Tur"/>
      <family val="2"/>
    </font>
    <font>
      <b/>
      <sz val="18"/>
      <name val="Arial Tur"/>
      <family val="2"/>
    </font>
    <font>
      <sz val="18"/>
      <name val="Arial Tur"/>
      <family val="2"/>
    </font>
    <font>
      <sz val="13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180" fontId="7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7" fillId="0" borderId="19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33" borderId="1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7" fillId="33" borderId="18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37" fontId="8" fillId="33" borderId="0" xfId="0" applyNumberFormat="1" applyFont="1" applyFill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58"/>
  <sheetViews>
    <sheetView tabSelected="1" view="pageBreakPreview" zoomScale="40" zoomScaleNormal="37" zoomScaleSheetLayoutView="40" zoomScalePageLayoutView="0" workbookViewId="0" topLeftCell="A1">
      <pane xSplit="3" ySplit="6" topLeftCell="D8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49" sqref="K149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15.28125" style="4" customWidth="1"/>
    <col min="4" max="4" width="23.28125" style="4" customWidth="1"/>
    <col min="5" max="5" width="23.140625" style="4" customWidth="1"/>
    <col min="6" max="6" width="21.421875" style="4" customWidth="1"/>
    <col min="7" max="7" width="26.421875" style="4" customWidth="1"/>
    <col min="8" max="8" width="8.00390625" style="4" customWidth="1"/>
    <col min="9" max="9" width="24.7109375" style="4" customWidth="1"/>
    <col min="10" max="10" width="22.00390625" style="4" customWidth="1"/>
    <col min="11" max="11" width="25.421875" style="4" customWidth="1"/>
    <col min="12" max="12" width="24.7109375" style="4" customWidth="1"/>
    <col min="13" max="13" width="8.140625" style="4" customWidth="1"/>
    <col min="14" max="14" width="31.421875" style="4" customWidth="1"/>
    <col min="15" max="15" width="28.421875" style="4" customWidth="1"/>
    <col min="16" max="16" width="28.8515625" style="4" customWidth="1"/>
    <col min="17" max="17" width="29.421875" style="4" customWidth="1"/>
    <col min="18" max="16384" width="9.140625" style="4" customWidth="1"/>
  </cols>
  <sheetData>
    <row r="1" spans="2:17" ht="40.5" customHeight="1">
      <c r="B1" s="7" t="s">
        <v>21</v>
      </c>
      <c r="C1" s="1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9" t="s">
        <v>0</v>
      </c>
    </row>
    <row r="2" spans="2:17" ht="23.25">
      <c r="B2" s="7" t="s">
        <v>22</v>
      </c>
      <c r="C2" s="1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9" t="s">
        <v>1</v>
      </c>
    </row>
    <row r="3" spans="2:17" ht="29.25" customHeight="1">
      <c r="B3" s="8"/>
      <c r="C3" s="9"/>
      <c r="D3" s="46" t="s">
        <v>2</v>
      </c>
      <c r="E3" s="46"/>
      <c r="F3" s="46"/>
      <c r="G3" s="46"/>
      <c r="H3" s="9"/>
      <c r="I3" s="46" t="s">
        <v>16</v>
      </c>
      <c r="J3" s="46"/>
      <c r="K3" s="46"/>
      <c r="L3" s="46"/>
      <c r="M3" s="9"/>
      <c r="N3" s="46" t="s">
        <v>18</v>
      </c>
      <c r="O3" s="46"/>
      <c r="P3" s="46"/>
      <c r="Q3" s="47"/>
    </row>
    <row r="4" spans="2:17" ht="29.25" customHeight="1">
      <c r="B4" s="10"/>
      <c r="C4" s="7"/>
      <c r="D4" s="48" t="s">
        <v>3</v>
      </c>
      <c r="E4" s="48"/>
      <c r="F4" s="48"/>
      <c r="G4" s="48"/>
      <c r="H4" s="7"/>
      <c r="I4" s="48" t="s">
        <v>17</v>
      </c>
      <c r="J4" s="48"/>
      <c r="K4" s="48"/>
      <c r="L4" s="48"/>
      <c r="M4" s="7"/>
      <c r="N4" s="48" t="s">
        <v>19</v>
      </c>
      <c r="O4" s="48"/>
      <c r="P4" s="48"/>
      <c r="Q4" s="49"/>
    </row>
    <row r="5" spans="2:17" ht="29.25" customHeight="1">
      <c r="B5" s="10"/>
      <c r="C5" s="7"/>
      <c r="D5" s="11" t="s">
        <v>4</v>
      </c>
      <c r="E5" s="11" t="s">
        <v>5</v>
      </c>
      <c r="F5" s="11" t="s">
        <v>6</v>
      </c>
      <c r="G5" s="11" t="s">
        <v>7</v>
      </c>
      <c r="H5" s="12"/>
      <c r="I5" s="11" t="s">
        <v>4</v>
      </c>
      <c r="J5" s="11" t="s">
        <v>5</v>
      </c>
      <c r="K5" s="11" t="s">
        <v>6</v>
      </c>
      <c r="L5" s="11" t="s">
        <v>7</v>
      </c>
      <c r="M5" s="12"/>
      <c r="N5" s="11" t="s">
        <v>4</v>
      </c>
      <c r="O5" s="11" t="s">
        <v>5</v>
      </c>
      <c r="P5" s="11" t="s">
        <v>6</v>
      </c>
      <c r="Q5" s="13" t="s">
        <v>7</v>
      </c>
    </row>
    <row r="6" spans="2:17" ht="29.25" customHeight="1">
      <c r="B6" s="14"/>
      <c r="C6" s="15"/>
      <c r="D6" s="16" t="s">
        <v>8</v>
      </c>
      <c r="E6" s="16" t="s">
        <v>9</v>
      </c>
      <c r="F6" s="16" t="s">
        <v>10</v>
      </c>
      <c r="G6" s="16" t="s">
        <v>11</v>
      </c>
      <c r="H6" s="16"/>
      <c r="I6" s="16" t="s">
        <v>8</v>
      </c>
      <c r="J6" s="16" t="s">
        <v>9</v>
      </c>
      <c r="K6" s="16" t="s">
        <v>10</v>
      </c>
      <c r="L6" s="16" t="s">
        <v>11</v>
      </c>
      <c r="M6" s="16"/>
      <c r="N6" s="16" t="s">
        <v>8</v>
      </c>
      <c r="O6" s="16" t="s">
        <v>9</v>
      </c>
      <c r="P6" s="16" t="s">
        <v>10</v>
      </c>
      <c r="Q6" s="17" t="s">
        <v>11</v>
      </c>
    </row>
    <row r="7" spans="2:17" ht="29.25" customHeight="1">
      <c r="B7" s="10">
        <v>2002</v>
      </c>
      <c r="C7" s="12"/>
      <c r="D7" s="18">
        <f>SUM(D22:D25)</f>
        <v>1739</v>
      </c>
      <c r="E7" s="18">
        <f>SUM(E22:E25)</f>
        <v>65</v>
      </c>
      <c r="F7" s="18">
        <f>SUM(F22:F25)</f>
        <v>1531</v>
      </c>
      <c r="G7" s="18">
        <f>SUM(G22:G25)</f>
        <v>143</v>
      </c>
      <c r="H7" s="18"/>
      <c r="I7" s="18">
        <f>SUM(I22:I25)</f>
        <v>3796.0779999999995</v>
      </c>
      <c r="J7" s="18">
        <f>SUM(J22:J25)</f>
        <v>78.72</v>
      </c>
      <c r="K7" s="18">
        <f>SUM(K22:K25)</f>
        <v>3484.321</v>
      </c>
      <c r="L7" s="18">
        <f>SUM(L22:L25)</f>
        <v>233.037</v>
      </c>
      <c r="M7" s="18"/>
      <c r="N7" s="18">
        <f>SUM(N22:N25)</f>
        <v>955889.849</v>
      </c>
      <c r="O7" s="18">
        <f>SUM(O22:O25)</f>
        <v>18572.193</v>
      </c>
      <c r="P7" s="18">
        <f>SUM(P22:P25)</f>
        <v>878353.692</v>
      </c>
      <c r="Q7" s="34">
        <f>SUM(Q22:Q25)</f>
        <v>58963.964</v>
      </c>
    </row>
    <row r="8" spans="2:17" ht="29.25" customHeight="1">
      <c r="B8" s="10">
        <v>2003</v>
      </c>
      <c r="C8" s="12"/>
      <c r="D8" s="18">
        <f>SUM(D26:D29)</f>
        <v>2061</v>
      </c>
      <c r="E8" s="18">
        <f>SUM(E26:E29)</f>
        <v>28</v>
      </c>
      <c r="F8" s="18">
        <f>SUM(F26:F29)</f>
        <v>1887</v>
      </c>
      <c r="G8" s="18">
        <f>SUM(G26:G29)</f>
        <v>146</v>
      </c>
      <c r="H8" s="18"/>
      <c r="I8" s="18">
        <f>SUM(I26:I29)</f>
        <v>4863.004999999999</v>
      </c>
      <c r="J8" s="18">
        <f>SUM(J26:J29)</f>
        <v>85.003</v>
      </c>
      <c r="K8" s="18">
        <f>SUM(K26:K29)</f>
        <v>4569.334</v>
      </c>
      <c r="L8" s="18">
        <f>SUM(L26:L29)</f>
        <v>208.668</v>
      </c>
      <c r="M8" s="18"/>
      <c r="N8" s="18">
        <f>SUM(N26:N29)</f>
        <v>1500666.4500000002</v>
      </c>
      <c r="O8" s="18">
        <f>SUM(O26:O29)</f>
        <v>25603.739</v>
      </c>
      <c r="P8" s="18">
        <f>SUM(P26:P29)</f>
        <v>1408611.957</v>
      </c>
      <c r="Q8" s="19">
        <f>SUM(Q26:Q29)</f>
        <v>66450.754</v>
      </c>
    </row>
    <row r="9" spans="2:17" ht="29.25" customHeight="1">
      <c r="B9" s="10">
        <v>2004</v>
      </c>
      <c r="C9" s="12"/>
      <c r="D9" s="18">
        <f>SUM(D30:D33)</f>
        <v>2712</v>
      </c>
      <c r="E9" s="18">
        <f>SUM(E30:E33)</f>
        <v>19</v>
      </c>
      <c r="F9" s="18">
        <f>SUM(F30:F33)</f>
        <v>2465</v>
      </c>
      <c r="G9" s="18">
        <f>SUM(G30:G33)</f>
        <v>228</v>
      </c>
      <c r="H9" s="18"/>
      <c r="I9" s="18">
        <f>SUM(I30:I33)</f>
        <v>7324.986</v>
      </c>
      <c r="J9" s="18">
        <f>SUM(J30:J33)</f>
        <v>65.00999999999999</v>
      </c>
      <c r="K9" s="18">
        <f>SUM(K30:K33)</f>
        <v>6529.342999999999</v>
      </c>
      <c r="L9" s="18">
        <f>SUM(L30:L33)</f>
        <v>730.633</v>
      </c>
      <c r="M9" s="18"/>
      <c r="N9" s="18">
        <f>SUM(N30:N33)</f>
        <v>2555160.368</v>
      </c>
      <c r="O9" s="18">
        <f>SUM(O30:O33)</f>
        <v>21592.11</v>
      </c>
      <c r="P9" s="18">
        <f>SUM(P30:P33)</f>
        <v>2264820.775</v>
      </c>
      <c r="Q9" s="19">
        <f>SUM(Q30:Q33)</f>
        <v>268747.483</v>
      </c>
    </row>
    <row r="10" spans="2:17" ht="29.25" customHeight="1">
      <c r="B10" s="10">
        <v>2005</v>
      </c>
      <c r="C10" s="12"/>
      <c r="D10" s="18">
        <f>SUM(D34:D37)</f>
        <v>3378</v>
      </c>
      <c r="E10" s="18">
        <f aca="true" t="shared" si="0" ref="E10:Q10">SUM(E34:E37)</f>
        <v>106</v>
      </c>
      <c r="F10" s="18">
        <f t="shared" si="0"/>
        <v>3043</v>
      </c>
      <c r="G10" s="18">
        <f t="shared" si="0"/>
        <v>229</v>
      </c>
      <c r="H10" s="18"/>
      <c r="I10" s="18">
        <f t="shared" si="0"/>
        <v>7966.094</v>
      </c>
      <c r="J10" s="18">
        <f t="shared" si="0"/>
        <v>145.678</v>
      </c>
      <c r="K10" s="18">
        <f t="shared" si="0"/>
        <v>6966.595</v>
      </c>
      <c r="L10" s="18">
        <f t="shared" si="0"/>
        <v>853.8209999999999</v>
      </c>
      <c r="M10" s="18"/>
      <c r="N10" s="18">
        <f t="shared" si="0"/>
        <v>2999914.046</v>
      </c>
      <c r="O10" s="18">
        <f t="shared" si="0"/>
        <v>57559.268</v>
      </c>
      <c r="P10" s="18">
        <f>SUM(P34:P37)</f>
        <v>2594822.007</v>
      </c>
      <c r="Q10" s="19">
        <f t="shared" si="0"/>
        <v>347532.771</v>
      </c>
    </row>
    <row r="11" spans="2:17" ht="29.25" customHeight="1">
      <c r="B11" s="10">
        <v>2006</v>
      </c>
      <c r="C11" s="12"/>
      <c r="D11" s="18">
        <f>SUM(D38:D41)</f>
        <v>3067</v>
      </c>
      <c r="E11" s="18">
        <f aca="true" t="shared" si="1" ref="E11:Q11">SUM(E38:E41)</f>
        <v>59</v>
      </c>
      <c r="F11" s="18">
        <f t="shared" si="1"/>
        <v>2870</v>
      </c>
      <c r="G11" s="18">
        <f t="shared" si="1"/>
        <v>138</v>
      </c>
      <c r="H11" s="18"/>
      <c r="I11" s="18">
        <f t="shared" si="1"/>
        <v>8721.262999999999</v>
      </c>
      <c r="J11" s="18">
        <f t="shared" si="1"/>
        <v>157.74900000000002</v>
      </c>
      <c r="K11" s="18">
        <f t="shared" si="1"/>
        <v>8091.630999999999</v>
      </c>
      <c r="L11" s="18">
        <f t="shared" si="1"/>
        <v>471.8829999999999</v>
      </c>
      <c r="M11" s="18"/>
      <c r="N11" s="18">
        <f t="shared" si="1"/>
        <v>3897218.42</v>
      </c>
      <c r="O11" s="18">
        <f t="shared" si="1"/>
        <v>66541.675</v>
      </c>
      <c r="P11" s="18">
        <f t="shared" si="1"/>
        <v>3625428.122</v>
      </c>
      <c r="Q11" s="19">
        <f t="shared" si="1"/>
        <v>205248.623</v>
      </c>
    </row>
    <row r="12" spans="2:17" ht="29.25" customHeight="1">
      <c r="B12" s="10">
        <v>2007</v>
      </c>
      <c r="C12" s="12"/>
      <c r="D12" s="18">
        <f>SUM(D42:D45)</f>
        <v>3696</v>
      </c>
      <c r="E12" s="18">
        <f aca="true" t="shared" si="2" ref="E12:Q12">SUM(E42:E45)</f>
        <v>156</v>
      </c>
      <c r="F12" s="18">
        <f t="shared" si="2"/>
        <v>3389</v>
      </c>
      <c r="G12" s="18">
        <f t="shared" si="2"/>
        <v>151</v>
      </c>
      <c r="H12" s="18"/>
      <c r="I12" s="18">
        <f t="shared" si="2"/>
        <v>10608.756</v>
      </c>
      <c r="J12" s="18">
        <f t="shared" si="2"/>
        <v>138.267</v>
      </c>
      <c r="K12" s="18">
        <f t="shared" si="2"/>
        <v>10169.955</v>
      </c>
      <c r="L12" s="18">
        <f t="shared" si="2"/>
        <v>300.534</v>
      </c>
      <c r="M12" s="18"/>
      <c r="N12" s="18">
        <f t="shared" si="2"/>
        <v>5111024.216</v>
      </c>
      <c r="O12" s="18">
        <f t="shared" si="2"/>
        <v>67867.10100000001</v>
      </c>
      <c r="P12" s="18">
        <f t="shared" si="2"/>
        <v>4903016.547</v>
      </c>
      <c r="Q12" s="19">
        <f t="shared" si="2"/>
        <v>140140.56799999997</v>
      </c>
    </row>
    <row r="13" spans="2:17" ht="29.25" customHeight="1">
      <c r="B13" s="10">
        <v>2008</v>
      </c>
      <c r="C13" s="12"/>
      <c r="D13" s="18">
        <f>SUM(D46:D49)</f>
        <v>2939</v>
      </c>
      <c r="E13" s="18">
        <f aca="true" t="shared" si="3" ref="E13:Q13">SUM(E46:E49)</f>
        <v>97</v>
      </c>
      <c r="F13" s="18">
        <f t="shared" si="3"/>
        <v>2784</v>
      </c>
      <c r="G13" s="18">
        <f t="shared" si="3"/>
        <v>58</v>
      </c>
      <c r="H13" s="18"/>
      <c r="I13" s="18">
        <f t="shared" si="3"/>
        <v>6992.75</v>
      </c>
      <c r="J13" s="18">
        <f t="shared" si="3"/>
        <v>142.44099999999997</v>
      </c>
      <c r="K13" s="18">
        <f t="shared" si="3"/>
        <v>6507.204</v>
      </c>
      <c r="L13" s="18">
        <f t="shared" si="3"/>
        <v>343.105</v>
      </c>
      <c r="M13" s="18"/>
      <c r="N13" s="18">
        <f t="shared" si="3"/>
        <v>3851398.9570000004</v>
      </c>
      <c r="O13" s="18">
        <f t="shared" si="3"/>
        <v>73782.383</v>
      </c>
      <c r="P13" s="18">
        <f t="shared" si="3"/>
        <v>3599701.082</v>
      </c>
      <c r="Q13" s="19">
        <f t="shared" si="3"/>
        <v>177915.492</v>
      </c>
    </row>
    <row r="14" spans="2:17" ht="29.25" customHeight="1">
      <c r="B14" s="10">
        <v>2009</v>
      </c>
      <c r="C14" s="12"/>
      <c r="D14" s="18">
        <f>SUM(D50:D53)</f>
        <v>2756</v>
      </c>
      <c r="E14" s="18">
        <f aca="true" t="shared" si="4" ref="E14:Q14">SUM(E50:E53)</f>
        <v>98</v>
      </c>
      <c r="F14" s="18">
        <f t="shared" si="4"/>
        <v>2028</v>
      </c>
      <c r="G14" s="18">
        <f t="shared" si="4"/>
        <v>630</v>
      </c>
      <c r="H14" s="18"/>
      <c r="I14" s="18">
        <f t="shared" si="4"/>
        <v>4418.828</v>
      </c>
      <c r="J14" s="18">
        <f t="shared" si="4"/>
        <v>168.88799999999998</v>
      </c>
      <c r="K14" s="18">
        <f t="shared" si="4"/>
        <v>3596.3180000000007</v>
      </c>
      <c r="L14" s="18">
        <f t="shared" si="4"/>
        <v>653.622</v>
      </c>
      <c r="M14" s="18"/>
      <c r="N14" s="18">
        <f t="shared" si="4"/>
        <v>2280266.045</v>
      </c>
      <c r="O14" s="18">
        <f t="shared" si="4"/>
        <v>85282.75699999998</v>
      </c>
      <c r="P14" s="18">
        <f t="shared" si="4"/>
        <v>1856451.3879999998</v>
      </c>
      <c r="Q14" s="19">
        <f t="shared" si="4"/>
        <v>338531.9</v>
      </c>
    </row>
    <row r="15" spans="2:17" ht="29.25" customHeight="1">
      <c r="B15" s="10">
        <v>2010</v>
      </c>
      <c r="C15" s="12"/>
      <c r="D15" s="18">
        <f>SUM(D54:D57)</f>
        <v>4408</v>
      </c>
      <c r="E15" s="18">
        <f aca="true" t="shared" si="5" ref="E15:Q15">SUM(E54:E57)</f>
        <v>207</v>
      </c>
      <c r="F15" s="18">
        <f t="shared" si="5"/>
        <v>3388</v>
      </c>
      <c r="G15" s="18">
        <f t="shared" si="5"/>
        <v>813</v>
      </c>
      <c r="H15" s="18"/>
      <c r="I15" s="18">
        <f t="shared" si="5"/>
        <v>7386.044</v>
      </c>
      <c r="J15" s="18">
        <f t="shared" si="5"/>
        <v>362.922</v>
      </c>
      <c r="K15" s="18">
        <f t="shared" si="5"/>
        <v>6489.683</v>
      </c>
      <c r="L15" s="18">
        <f t="shared" si="5"/>
        <v>533.4390000000001</v>
      </c>
      <c r="M15" s="18"/>
      <c r="N15" s="18">
        <f t="shared" si="5"/>
        <v>3997287.882</v>
      </c>
      <c r="O15" s="18">
        <f t="shared" si="5"/>
        <v>193565.528</v>
      </c>
      <c r="P15" s="18">
        <f t="shared" si="5"/>
        <v>3497683.6169999996</v>
      </c>
      <c r="Q15" s="19">
        <f t="shared" si="5"/>
        <v>306038.73699999996</v>
      </c>
    </row>
    <row r="16" spans="2:17" ht="29.25" customHeight="1">
      <c r="B16" s="10">
        <v>2011</v>
      </c>
      <c r="C16" s="12"/>
      <c r="D16" s="18">
        <f>SUM(D58:D61)</f>
        <v>3098</v>
      </c>
      <c r="E16" s="18">
        <f aca="true" t="shared" si="6" ref="E16:Q16">SUM(E58:E61)</f>
        <v>148</v>
      </c>
      <c r="F16" s="18">
        <f t="shared" si="6"/>
        <v>2864</v>
      </c>
      <c r="G16" s="18">
        <f t="shared" si="6"/>
        <v>86</v>
      </c>
      <c r="H16" s="18"/>
      <c r="I16" s="18">
        <f t="shared" si="6"/>
        <v>6029.216</v>
      </c>
      <c r="J16" s="18">
        <f t="shared" si="6"/>
        <v>177.83800000000002</v>
      </c>
      <c r="K16" s="18">
        <f t="shared" si="6"/>
        <v>5671.8150000000005</v>
      </c>
      <c r="L16" s="18">
        <f t="shared" si="6"/>
        <v>179.56300000000002</v>
      </c>
      <c r="M16" s="18"/>
      <c r="N16" s="18">
        <f t="shared" si="6"/>
        <v>3756641.885</v>
      </c>
      <c r="O16" s="18">
        <f t="shared" si="6"/>
        <v>107012.52399999999</v>
      </c>
      <c r="P16" s="18">
        <f t="shared" si="6"/>
        <v>3543971.843</v>
      </c>
      <c r="Q16" s="19">
        <f t="shared" si="6"/>
        <v>105657.51800000001</v>
      </c>
    </row>
    <row r="17" spans="2:22" ht="29.25" customHeight="1">
      <c r="B17" s="10">
        <v>2012</v>
      </c>
      <c r="C17" s="12"/>
      <c r="D17" s="18">
        <f>SUM(D62:D65)</f>
        <v>3205</v>
      </c>
      <c r="E17" s="18">
        <f aca="true" t="shared" si="7" ref="E17:Q17">SUM(E62:E65)</f>
        <v>172</v>
      </c>
      <c r="F17" s="18">
        <f t="shared" si="7"/>
        <v>2759</v>
      </c>
      <c r="G17" s="18">
        <f t="shared" si="7"/>
        <v>274</v>
      </c>
      <c r="H17" s="18"/>
      <c r="I17" s="18">
        <f t="shared" si="7"/>
        <v>6846.2390000000005</v>
      </c>
      <c r="J17" s="18">
        <f t="shared" si="7"/>
        <v>335.67</v>
      </c>
      <c r="K17" s="18">
        <f t="shared" si="7"/>
        <v>6346.761</v>
      </c>
      <c r="L17" s="18">
        <f t="shared" si="7"/>
        <v>163.808</v>
      </c>
      <c r="M17" s="18"/>
      <c r="N17" s="18">
        <f t="shared" si="7"/>
        <v>4384503.09</v>
      </c>
      <c r="O17" s="18">
        <f t="shared" si="7"/>
        <v>215596.44</v>
      </c>
      <c r="P17" s="18">
        <f t="shared" si="7"/>
        <v>4061776.885</v>
      </c>
      <c r="Q17" s="19">
        <f t="shared" si="7"/>
        <v>107129.765</v>
      </c>
      <c r="U17" s="20"/>
      <c r="V17" s="20"/>
    </row>
    <row r="18" spans="2:22" ht="29.25" customHeight="1">
      <c r="B18" s="10">
        <v>2013</v>
      </c>
      <c r="C18" s="12"/>
      <c r="D18" s="18">
        <f>SUM(D66:D69)</f>
        <v>3294</v>
      </c>
      <c r="E18" s="18">
        <f aca="true" t="shared" si="8" ref="E18:Q18">SUM(E66:E69)</f>
        <v>127</v>
      </c>
      <c r="F18" s="18">
        <f t="shared" si="8"/>
        <v>2993</v>
      </c>
      <c r="G18" s="18">
        <f t="shared" si="8"/>
        <v>174</v>
      </c>
      <c r="H18" s="18"/>
      <c r="I18" s="18">
        <f t="shared" si="8"/>
        <v>8094.973999999999</v>
      </c>
      <c r="J18" s="18">
        <f t="shared" si="8"/>
        <v>227.276</v>
      </c>
      <c r="K18" s="18">
        <f t="shared" si="8"/>
        <v>7602.426</v>
      </c>
      <c r="L18" s="18">
        <f t="shared" si="8"/>
        <v>265.272</v>
      </c>
      <c r="M18" s="18"/>
      <c r="N18" s="18">
        <f t="shared" si="8"/>
        <v>5449307.933</v>
      </c>
      <c r="O18" s="18">
        <f t="shared" si="8"/>
        <v>152053.798</v>
      </c>
      <c r="P18" s="18">
        <f t="shared" si="8"/>
        <v>5127942.705</v>
      </c>
      <c r="Q18" s="19">
        <f t="shared" si="8"/>
        <v>169311.43</v>
      </c>
      <c r="U18" s="20"/>
      <c r="V18" s="20"/>
    </row>
    <row r="19" spans="2:22" ht="29.25" customHeight="1">
      <c r="B19" s="10">
        <v>2014</v>
      </c>
      <c r="C19" s="12"/>
      <c r="D19" s="18">
        <f>SUM(D70:D73)</f>
        <v>3839</v>
      </c>
      <c r="E19" s="18">
        <f>SUM(E70:E73)</f>
        <v>202</v>
      </c>
      <c r="F19" s="18">
        <f>SUM(F70:F73)</f>
        <v>3441</v>
      </c>
      <c r="G19" s="18">
        <f>SUM(G70:G73)</f>
        <v>196</v>
      </c>
      <c r="H19" s="18"/>
      <c r="I19" s="18">
        <f>SUM(I70:I73)</f>
        <v>9540.9841</v>
      </c>
      <c r="J19" s="18">
        <f>SUM(J70:J73)</f>
        <v>1032.703</v>
      </c>
      <c r="K19" s="18">
        <f>SUM(K70:K73)</f>
        <v>8091.7811</v>
      </c>
      <c r="L19" s="18">
        <f>SUM(L70:L73)</f>
        <v>417.5</v>
      </c>
      <c r="M19" s="18"/>
      <c r="N19" s="18">
        <f>SUM(N70:N73)</f>
        <v>7203384.886</v>
      </c>
      <c r="O19" s="18">
        <f>SUM(O70:O73)</f>
        <v>855327.365</v>
      </c>
      <c r="P19" s="18">
        <f>SUM(P70:P73)</f>
        <v>6009976.448</v>
      </c>
      <c r="Q19" s="18">
        <f>SUM(Q70:Q73)</f>
        <v>338080.073</v>
      </c>
      <c r="U19" s="20"/>
      <c r="V19" s="20"/>
    </row>
    <row r="20" spans="2:22" ht="29.25" customHeight="1">
      <c r="B20" s="10">
        <v>2015</v>
      </c>
      <c r="C20" s="12"/>
      <c r="D20" s="18">
        <v>3202</v>
      </c>
      <c r="E20" s="18">
        <v>128</v>
      </c>
      <c r="F20" s="18">
        <v>2962</v>
      </c>
      <c r="G20" s="18">
        <v>112</v>
      </c>
      <c r="H20" s="18"/>
      <c r="I20" s="18">
        <v>7568</v>
      </c>
      <c r="J20" s="18">
        <v>899</v>
      </c>
      <c r="K20" s="18">
        <v>6410</v>
      </c>
      <c r="L20" s="18">
        <v>257</v>
      </c>
      <c r="M20" s="18"/>
      <c r="N20" s="18">
        <v>5986936</v>
      </c>
      <c r="O20" s="18">
        <v>759699</v>
      </c>
      <c r="P20" s="18">
        <v>5045916</v>
      </c>
      <c r="Q20" s="18">
        <v>181319</v>
      </c>
      <c r="U20" s="20"/>
      <c r="V20" s="20"/>
    </row>
    <row r="21" spans="2:22" ht="29.25" customHeight="1">
      <c r="B21" s="10"/>
      <c r="C21" s="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U21" s="20"/>
      <c r="V21" s="20"/>
    </row>
    <row r="22" spans="2:22" ht="29.25" customHeight="1" hidden="1">
      <c r="B22" s="10">
        <v>2002</v>
      </c>
      <c r="C22" s="12" t="s">
        <v>12</v>
      </c>
      <c r="D22" s="18">
        <f>SUM(E22:G22)</f>
        <v>194</v>
      </c>
      <c r="E22" s="18">
        <v>13</v>
      </c>
      <c r="F22" s="18">
        <v>177</v>
      </c>
      <c r="G22" s="18">
        <v>4</v>
      </c>
      <c r="H22" s="18"/>
      <c r="I22" s="18">
        <f>SUM(J22:L22)</f>
        <v>517.942</v>
      </c>
      <c r="J22" s="18">
        <v>25.955</v>
      </c>
      <c r="K22" s="18">
        <v>472.682</v>
      </c>
      <c r="L22" s="18">
        <v>19.305</v>
      </c>
      <c r="M22" s="18"/>
      <c r="N22" s="18">
        <f>SUM(O22:Q22)</f>
        <v>114734.223</v>
      </c>
      <c r="O22" s="18">
        <v>5657.882</v>
      </c>
      <c r="P22" s="18">
        <v>104641.586</v>
      </c>
      <c r="Q22" s="19">
        <v>4434.755</v>
      </c>
      <c r="S22" s="20"/>
      <c r="T22" s="20"/>
      <c r="U22" s="20"/>
      <c r="V22" s="20"/>
    </row>
    <row r="23" spans="2:22" ht="29.25" customHeight="1" hidden="1">
      <c r="B23" s="10"/>
      <c r="C23" s="12" t="s">
        <v>13</v>
      </c>
      <c r="D23" s="18">
        <f aca="true" t="shared" si="9" ref="D23:D65">SUM(E23:G23)</f>
        <v>452</v>
      </c>
      <c r="E23" s="18">
        <v>10</v>
      </c>
      <c r="F23" s="18">
        <v>423</v>
      </c>
      <c r="G23" s="18">
        <v>19</v>
      </c>
      <c r="H23" s="18"/>
      <c r="I23" s="18">
        <f aca="true" t="shared" si="10" ref="I23:I31">SUM(J23:L23)</f>
        <v>1074.002</v>
      </c>
      <c r="J23" s="18">
        <v>18.143</v>
      </c>
      <c r="K23" s="18">
        <v>957.109</v>
      </c>
      <c r="L23" s="18">
        <v>98.75</v>
      </c>
      <c r="M23" s="18"/>
      <c r="N23" s="18">
        <f aca="true" t="shared" si="11" ref="N23:N31">SUM(O23:Q23)</f>
        <v>260010.635</v>
      </c>
      <c r="O23" s="18">
        <v>4562.76</v>
      </c>
      <c r="P23" s="18">
        <v>230409.868</v>
      </c>
      <c r="Q23" s="19">
        <v>25038.007</v>
      </c>
      <c r="S23" s="20"/>
      <c r="T23" s="20"/>
      <c r="U23" s="20"/>
      <c r="V23" s="20"/>
    </row>
    <row r="24" spans="2:25" ht="29.25" customHeight="1" hidden="1">
      <c r="B24" s="10"/>
      <c r="C24" s="12" t="s">
        <v>14</v>
      </c>
      <c r="D24" s="18">
        <f t="shared" si="9"/>
        <v>421</v>
      </c>
      <c r="E24" s="18">
        <v>7</v>
      </c>
      <c r="F24" s="18">
        <v>381</v>
      </c>
      <c r="G24" s="18">
        <v>33</v>
      </c>
      <c r="H24" s="18"/>
      <c r="I24" s="18">
        <f t="shared" si="10"/>
        <v>895.053</v>
      </c>
      <c r="J24" s="18">
        <v>26.11</v>
      </c>
      <c r="K24" s="18">
        <v>797.257</v>
      </c>
      <c r="L24" s="18">
        <v>71.686</v>
      </c>
      <c r="M24" s="18"/>
      <c r="N24" s="18">
        <f t="shared" si="11"/>
        <v>225250.88999999998</v>
      </c>
      <c r="O24" s="18">
        <v>6209.712</v>
      </c>
      <c r="P24" s="18">
        <v>201064.148</v>
      </c>
      <c r="Q24" s="19">
        <v>17977.03</v>
      </c>
      <c r="S24" s="20"/>
      <c r="T24" s="20"/>
      <c r="U24" s="20"/>
      <c r="V24" s="20"/>
      <c r="Y24" s="35"/>
    </row>
    <row r="25" spans="2:22" ht="29.25" customHeight="1" hidden="1">
      <c r="B25" s="10"/>
      <c r="C25" s="12" t="s">
        <v>15</v>
      </c>
      <c r="D25" s="18">
        <f t="shared" si="9"/>
        <v>672</v>
      </c>
      <c r="E25" s="18">
        <v>35</v>
      </c>
      <c r="F25" s="18">
        <v>550</v>
      </c>
      <c r="G25" s="18">
        <v>87</v>
      </c>
      <c r="H25" s="18"/>
      <c r="I25" s="18">
        <f t="shared" si="10"/>
        <v>1309.081</v>
      </c>
      <c r="J25" s="18">
        <v>8.512</v>
      </c>
      <c r="K25" s="18">
        <v>1257.273</v>
      </c>
      <c r="L25" s="18">
        <v>43.296</v>
      </c>
      <c r="M25" s="18"/>
      <c r="N25" s="18">
        <f t="shared" si="11"/>
        <v>355894.101</v>
      </c>
      <c r="O25" s="18">
        <v>2141.839</v>
      </c>
      <c r="P25" s="18">
        <v>342238.09</v>
      </c>
      <c r="Q25" s="19">
        <v>11514.172</v>
      </c>
      <c r="S25" s="20"/>
      <c r="T25" s="20"/>
      <c r="U25" s="20"/>
      <c r="V25" s="20"/>
    </row>
    <row r="26" spans="2:22" ht="29.25" customHeight="1" hidden="1">
      <c r="B26" s="10">
        <v>2003</v>
      </c>
      <c r="C26" s="12" t="s">
        <v>12</v>
      </c>
      <c r="D26" s="18">
        <f t="shared" si="9"/>
        <v>279</v>
      </c>
      <c r="E26" s="18">
        <v>10</v>
      </c>
      <c r="F26" s="18">
        <v>253</v>
      </c>
      <c r="G26" s="18">
        <v>16</v>
      </c>
      <c r="H26" s="18"/>
      <c r="I26" s="18">
        <f t="shared" si="10"/>
        <v>788.954</v>
      </c>
      <c r="J26" s="18">
        <v>13.52</v>
      </c>
      <c r="K26" s="18">
        <v>691.885</v>
      </c>
      <c r="L26" s="18">
        <v>83.549</v>
      </c>
      <c r="M26" s="18"/>
      <c r="N26" s="18">
        <f t="shared" si="11"/>
        <v>241031.03999999998</v>
      </c>
      <c r="O26" s="18">
        <v>4130.104</v>
      </c>
      <c r="P26" s="18">
        <v>210777.216</v>
      </c>
      <c r="Q26" s="19">
        <v>26123.72</v>
      </c>
      <c r="S26" s="20"/>
      <c r="T26" s="20"/>
      <c r="U26" s="20"/>
      <c r="V26" s="20"/>
    </row>
    <row r="27" spans="2:22" ht="29.25" customHeight="1" hidden="1">
      <c r="B27" s="10"/>
      <c r="C27" s="12" t="s">
        <v>13</v>
      </c>
      <c r="D27" s="18">
        <f t="shared" si="9"/>
        <v>513</v>
      </c>
      <c r="E27" s="18">
        <v>5</v>
      </c>
      <c r="F27" s="18">
        <v>455</v>
      </c>
      <c r="G27" s="18">
        <v>53</v>
      </c>
      <c r="H27" s="18"/>
      <c r="I27" s="18">
        <f t="shared" si="10"/>
        <v>1057.647</v>
      </c>
      <c r="J27" s="18">
        <v>2.922</v>
      </c>
      <c r="K27" s="18">
        <v>984.799</v>
      </c>
      <c r="L27" s="18">
        <v>69.926</v>
      </c>
      <c r="M27" s="18"/>
      <c r="N27" s="18">
        <f t="shared" si="11"/>
        <v>321437.05000000005</v>
      </c>
      <c r="O27" s="18">
        <v>810.308</v>
      </c>
      <c r="P27" s="18">
        <v>296930.651</v>
      </c>
      <c r="Q27" s="19">
        <v>23696.091</v>
      </c>
      <c r="S27" s="20"/>
      <c r="T27" s="20"/>
      <c r="U27" s="20"/>
      <c r="V27" s="20"/>
    </row>
    <row r="28" spans="2:22" ht="29.25" customHeight="1" hidden="1">
      <c r="B28" s="10"/>
      <c r="C28" s="12" t="s">
        <v>14</v>
      </c>
      <c r="D28" s="18">
        <f t="shared" si="9"/>
        <v>541</v>
      </c>
      <c r="E28" s="18">
        <v>5</v>
      </c>
      <c r="F28" s="18">
        <v>501</v>
      </c>
      <c r="G28" s="18">
        <v>35</v>
      </c>
      <c r="H28" s="18"/>
      <c r="I28" s="18">
        <f t="shared" si="10"/>
        <v>1210.621</v>
      </c>
      <c r="J28" s="18">
        <v>8.038</v>
      </c>
      <c r="K28" s="18">
        <v>1175.008</v>
      </c>
      <c r="L28" s="18">
        <v>27.575</v>
      </c>
      <c r="M28" s="18"/>
      <c r="N28" s="18">
        <f t="shared" si="11"/>
        <v>377311.055</v>
      </c>
      <c r="O28" s="18">
        <v>2256.308</v>
      </c>
      <c r="P28" s="18">
        <v>366029.18</v>
      </c>
      <c r="Q28" s="19">
        <v>9025.567</v>
      </c>
      <c r="S28" s="20"/>
      <c r="T28" s="20"/>
      <c r="U28" s="20"/>
      <c r="V28" s="20"/>
    </row>
    <row r="29" spans="2:22" ht="29.25" customHeight="1" hidden="1">
      <c r="B29" s="10"/>
      <c r="C29" s="12" t="s">
        <v>15</v>
      </c>
      <c r="D29" s="18">
        <f t="shared" si="9"/>
        <v>728</v>
      </c>
      <c r="E29" s="18">
        <v>8</v>
      </c>
      <c r="F29" s="18">
        <v>678</v>
      </c>
      <c r="G29" s="18">
        <v>42</v>
      </c>
      <c r="H29" s="18"/>
      <c r="I29" s="18">
        <f>SUM(J29:L29)</f>
        <v>1805.783</v>
      </c>
      <c r="J29" s="18">
        <v>60.523</v>
      </c>
      <c r="K29" s="18">
        <v>1717.642</v>
      </c>
      <c r="L29" s="18">
        <v>27.618</v>
      </c>
      <c r="M29" s="18"/>
      <c r="N29" s="18">
        <f>SUM(O29:Q29)</f>
        <v>560887.305</v>
      </c>
      <c r="O29" s="18">
        <v>18407.019</v>
      </c>
      <c r="P29" s="18">
        <v>534874.91</v>
      </c>
      <c r="Q29" s="19">
        <v>7605.376</v>
      </c>
      <c r="S29" s="20"/>
      <c r="T29" s="20"/>
      <c r="U29" s="20"/>
      <c r="V29" s="20"/>
    </row>
    <row r="30" spans="2:22" ht="29.25" customHeight="1" hidden="1">
      <c r="B30" s="10">
        <v>2004</v>
      </c>
      <c r="C30" s="12" t="s">
        <v>12</v>
      </c>
      <c r="D30" s="18">
        <f t="shared" si="9"/>
        <v>614</v>
      </c>
      <c r="E30" s="18">
        <v>4</v>
      </c>
      <c r="F30" s="18">
        <v>580</v>
      </c>
      <c r="G30" s="18">
        <v>30</v>
      </c>
      <c r="H30" s="18"/>
      <c r="I30" s="18">
        <f t="shared" si="10"/>
        <v>2016.341</v>
      </c>
      <c r="J30" s="18">
        <v>2.811</v>
      </c>
      <c r="K30" s="18">
        <v>1952.743</v>
      </c>
      <c r="L30" s="18">
        <v>60.787</v>
      </c>
      <c r="M30" s="18"/>
      <c r="N30" s="18">
        <f t="shared" si="11"/>
        <v>676266.0399999999</v>
      </c>
      <c r="O30" s="18">
        <v>856.352</v>
      </c>
      <c r="P30" s="18">
        <v>654857.281</v>
      </c>
      <c r="Q30" s="19">
        <v>20552.407</v>
      </c>
      <c r="S30" s="20"/>
      <c r="T30" s="20"/>
      <c r="U30" s="20"/>
      <c r="V30" s="20"/>
    </row>
    <row r="31" spans="2:22" ht="29.25" customHeight="1" hidden="1">
      <c r="B31" s="10"/>
      <c r="C31" s="12" t="s">
        <v>13</v>
      </c>
      <c r="D31" s="18">
        <f t="shared" si="9"/>
        <v>569</v>
      </c>
      <c r="E31" s="18">
        <v>1</v>
      </c>
      <c r="F31" s="18">
        <v>533</v>
      </c>
      <c r="G31" s="18">
        <v>35</v>
      </c>
      <c r="H31" s="18"/>
      <c r="I31" s="18">
        <f t="shared" si="10"/>
        <v>1357.733</v>
      </c>
      <c r="J31" s="18">
        <v>0.464</v>
      </c>
      <c r="K31" s="18">
        <v>1170.943</v>
      </c>
      <c r="L31" s="18">
        <v>186.326</v>
      </c>
      <c r="M31" s="18"/>
      <c r="N31" s="18">
        <f t="shared" si="11"/>
        <v>466945.886</v>
      </c>
      <c r="O31" s="18">
        <v>156.823</v>
      </c>
      <c r="P31" s="18">
        <v>400475.292</v>
      </c>
      <c r="Q31" s="19">
        <v>66313.771</v>
      </c>
      <c r="S31" s="20"/>
      <c r="T31" s="20"/>
      <c r="U31" s="20"/>
      <c r="V31" s="20"/>
    </row>
    <row r="32" spans="2:22" ht="29.25" customHeight="1" hidden="1">
      <c r="B32" s="10"/>
      <c r="C32" s="12" t="s">
        <v>14</v>
      </c>
      <c r="D32" s="18">
        <f t="shared" si="9"/>
        <v>626</v>
      </c>
      <c r="E32" s="18">
        <v>5</v>
      </c>
      <c r="F32" s="18">
        <v>615</v>
      </c>
      <c r="G32" s="18">
        <v>6</v>
      </c>
      <c r="H32" s="18"/>
      <c r="I32" s="18">
        <f aca="true" t="shared" si="12" ref="I32:I65">SUM(J32:L32)</f>
        <v>1590.166</v>
      </c>
      <c r="J32" s="18">
        <v>12.554</v>
      </c>
      <c r="K32" s="18">
        <v>1566.646</v>
      </c>
      <c r="L32" s="18">
        <v>10.966</v>
      </c>
      <c r="M32" s="18"/>
      <c r="N32" s="18">
        <f aca="true" t="shared" si="13" ref="N32:N65">SUM(O32:Q32)</f>
        <v>560358.079</v>
      </c>
      <c r="O32" s="18">
        <v>4356.215</v>
      </c>
      <c r="P32" s="18">
        <v>552393.373</v>
      </c>
      <c r="Q32" s="19">
        <v>3608.491</v>
      </c>
      <c r="S32" s="20"/>
      <c r="T32" s="20"/>
      <c r="U32" s="20"/>
      <c r="V32" s="20"/>
    </row>
    <row r="33" spans="2:22" ht="29.25" customHeight="1" hidden="1">
      <c r="B33" s="10"/>
      <c r="C33" s="12" t="s">
        <v>15</v>
      </c>
      <c r="D33" s="18">
        <f t="shared" si="9"/>
        <v>903</v>
      </c>
      <c r="E33" s="18">
        <v>9</v>
      </c>
      <c r="F33" s="18">
        <v>737</v>
      </c>
      <c r="G33" s="18">
        <v>157</v>
      </c>
      <c r="H33" s="18"/>
      <c r="I33" s="18">
        <f t="shared" si="12"/>
        <v>2360.746</v>
      </c>
      <c r="J33" s="18">
        <v>49.181</v>
      </c>
      <c r="K33" s="18">
        <v>1839.011</v>
      </c>
      <c r="L33" s="18">
        <v>472.554</v>
      </c>
      <c r="M33" s="18"/>
      <c r="N33" s="18">
        <f t="shared" si="13"/>
        <v>851590.363</v>
      </c>
      <c r="O33" s="18">
        <v>16222.72</v>
      </c>
      <c r="P33" s="18">
        <v>657094.829</v>
      </c>
      <c r="Q33" s="19">
        <v>178272.814</v>
      </c>
      <c r="S33" s="20"/>
      <c r="T33" s="20"/>
      <c r="U33" s="20"/>
      <c r="V33" s="20"/>
    </row>
    <row r="34" spans="2:22" ht="29.25" customHeight="1" hidden="1">
      <c r="B34" s="10">
        <v>2005</v>
      </c>
      <c r="C34" s="12" t="s">
        <v>12</v>
      </c>
      <c r="D34" s="18">
        <f t="shared" si="9"/>
        <v>605</v>
      </c>
      <c r="E34" s="18">
        <v>6</v>
      </c>
      <c r="F34" s="18">
        <v>435</v>
      </c>
      <c r="G34" s="18">
        <v>164</v>
      </c>
      <c r="H34" s="18"/>
      <c r="I34" s="18">
        <f t="shared" si="12"/>
        <v>1512.161</v>
      </c>
      <c r="J34" s="18">
        <v>5.881</v>
      </c>
      <c r="K34" s="18">
        <v>1177.599</v>
      </c>
      <c r="L34" s="18">
        <v>328.681</v>
      </c>
      <c r="M34" s="18"/>
      <c r="N34" s="18">
        <f t="shared" si="13"/>
        <v>566484.677</v>
      </c>
      <c r="O34" s="18">
        <v>2214.613</v>
      </c>
      <c r="P34" s="18">
        <v>432766.818</v>
      </c>
      <c r="Q34" s="19">
        <v>131503.246</v>
      </c>
      <c r="S34" s="20"/>
      <c r="T34" s="20"/>
      <c r="U34" s="20"/>
      <c r="V34" s="20"/>
    </row>
    <row r="35" spans="2:22" ht="29.25" customHeight="1" hidden="1">
      <c r="B35" s="10"/>
      <c r="C35" s="12" t="s">
        <v>13</v>
      </c>
      <c r="D35" s="18">
        <f t="shared" si="9"/>
        <v>787</v>
      </c>
      <c r="E35" s="18">
        <v>19</v>
      </c>
      <c r="F35" s="18">
        <v>758</v>
      </c>
      <c r="G35" s="18">
        <v>10</v>
      </c>
      <c r="H35" s="18"/>
      <c r="I35" s="18">
        <f t="shared" si="12"/>
        <v>1988.8829999999998</v>
      </c>
      <c r="J35" s="18">
        <v>25.668</v>
      </c>
      <c r="K35" s="18">
        <v>1799.655</v>
      </c>
      <c r="L35" s="18">
        <v>163.56</v>
      </c>
      <c r="M35" s="18"/>
      <c r="N35" s="18">
        <f t="shared" si="13"/>
        <v>731856.926</v>
      </c>
      <c r="O35" s="18">
        <v>9534.201</v>
      </c>
      <c r="P35" s="18">
        <v>656533.812</v>
      </c>
      <c r="Q35" s="19">
        <v>65788.913</v>
      </c>
      <c r="S35" s="20"/>
      <c r="T35" s="20"/>
      <c r="U35" s="20"/>
      <c r="V35" s="20"/>
    </row>
    <row r="36" spans="2:22" ht="29.25" customHeight="1" hidden="1">
      <c r="B36" s="10"/>
      <c r="C36" s="12" t="s">
        <v>14</v>
      </c>
      <c r="D36" s="18">
        <f t="shared" si="9"/>
        <v>772</v>
      </c>
      <c r="E36" s="18">
        <v>10</v>
      </c>
      <c r="F36" s="18">
        <v>753</v>
      </c>
      <c r="G36" s="18">
        <v>9</v>
      </c>
      <c r="H36" s="18"/>
      <c r="I36" s="18">
        <f t="shared" si="12"/>
        <v>1944.113</v>
      </c>
      <c r="J36" s="18">
        <v>19.214</v>
      </c>
      <c r="K36" s="18">
        <v>1876.644</v>
      </c>
      <c r="L36" s="18">
        <v>48.255</v>
      </c>
      <c r="M36" s="18"/>
      <c r="N36" s="18">
        <f t="shared" si="13"/>
        <v>732435.206</v>
      </c>
      <c r="O36" s="18">
        <v>7524.959</v>
      </c>
      <c r="P36" s="18">
        <v>704477.096</v>
      </c>
      <c r="Q36" s="19">
        <v>20433.151</v>
      </c>
      <c r="S36" s="20"/>
      <c r="T36" s="20"/>
      <c r="U36" s="20"/>
      <c r="V36" s="20"/>
    </row>
    <row r="37" spans="2:22" ht="29.25" customHeight="1" hidden="1">
      <c r="B37" s="10"/>
      <c r="C37" s="12" t="s">
        <v>15</v>
      </c>
      <c r="D37" s="18">
        <f t="shared" si="9"/>
        <v>1214</v>
      </c>
      <c r="E37" s="18">
        <v>71</v>
      </c>
      <c r="F37" s="18">
        <v>1097</v>
      </c>
      <c r="G37" s="18">
        <v>46</v>
      </c>
      <c r="H37" s="18"/>
      <c r="I37" s="18">
        <f t="shared" si="12"/>
        <v>2520.937</v>
      </c>
      <c r="J37" s="18">
        <v>94.915</v>
      </c>
      <c r="K37" s="18">
        <v>2112.697</v>
      </c>
      <c r="L37" s="18">
        <v>313.325</v>
      </c>
      <c r="M37" s="18"/>
      <c r="N37" s="18">
        <f t="shared" si="13"/>
        <v>969137.237</v>
      </c>
      <c r="O37" s="18">
        <v>38285.495</v>
      </c>
      <c r="P37" s="18">
        <v>801044.281</v>
      </c>
      <c r="Q37" s="19">
        <v>129807.461</v>
      </c>
      <c r="S37" s="20"/>
      <c r="T37" s="20"/>
      <c r="U37" s="20"/>
      <c r="V37" s="20"/>
    </row>
    <row r="38" spans="2:22" ht="29.25" customHeight="1" hidden="1">
      <c r="B38" s="10">
        <v>2006</v>
      </c>
      <c r="C38" s="12" t="s">
        <v>12</v>
      </c>
      <c r="D38" s="18">
        <f t="shared" si="9"/>
        <v>524</v>
      </c>
      <c r="E38" s="18">
        <v>17</v>
      </c>
      <c r="F38" s="18">
        <v>469</v>
      </c>
      <c r="G38" s="18">
        <v>38</v>
      </c>
      <c r="H38" s="18"/>
      <c r="I38" s="18">
        <f t="shared" si="12"/>
        <v>1275.454</v>
      </c>
      <c r="J38" s="18">
        <v>50.023</v>
      </c>
      <c r="K38" s="18">
        <v>1155.884</v>
      </c>
      <c r="L38" s="18">
        <v>69.547</v>
      </c>
      <c r="M38" s="18"/>
      <c r="N38" s="18">
        <f t="shared" si="13"/>
        <v>491528.85</v>
      </c>
      <c r="O38" s="18">
        <v>19271.089</v>
      </c>
      <c r="P38" s="18">
        <v>450298.792</v>
      </c>
      <c r="Q38" s="19">
        <v>21958.969</v>
      </c>
      <c r="S38" s="20"/>
      <c r="T38" s="20"/>
      <c r="U38" s="20"/>
      <c r="V38" s="20"/>
    </row>
    <row r="39" spans="2:22" ht="29.25" customHeight="1" hidden="1">
      <c r="B39" s="10"/>
      <c r="C39" s="12" t="s">
        <v>13</v>
      </c>
      <c r="D39" s="18">
        <f t="shared" si="9"/>
        <v>957</v>
      </c>
      <c r="E39" s="18">
        <v>14</v>
      </c>
      <c r="F39" s="18">
        <v>894</v>
      </c>
      <c r="G39" s="18">
        <v>49</v>
      </c>
      <c r="H39" s="18"/>
      <c r="I39" s="18">
        <f t="shared" si="12"/>
        <v>2570.2059999999997</v>
      </c>
      <c r="J39" s="18">
        <v>48.544</v>
      </c>
      <c r="K39" s="18">
        <v>2316.049</v>
      </c>
      <c r="L39" s="18">
        <v>205.613</v>
      </c>
      <c r="M39" s="18"/>
      <c r="N39" s="18">
        <f t="shared" si="13"/>
        <v>1172596.0480000002</v>
      </c>
      <c r="O39" s="18">
        <v>20382.219</v>
      </c>
      <c r="P39" s="18">
        <v>1060817.104</v>
      </c>
      <c r="Q39" s="19">
        <v>91396.725</v>
      </c>
      <c r="S39" s="20"/>
      <c r="T39" s="20"/>
      <c r="U39" s="20"/>
      <c r="V39" s="20"/>
    </row>
    <row r="40" spans="2:22" ht="29.25" customHeight="1" hidden="1">
      <c r="B40" s="10"/>
      <c r="C40" s="12" t="s">
        <v>14</v>
      </c>
      <c r="D40" s="18">
        <f t="shared" si="9"/>
        <v>746</v>
      </c>
      <c r="E40" s="18">
        <v>5</v>
      </c>
      <c r="F40" s="18">
        <v>724</v>
      </c>
      <c r="G40" s="18">
        <v>17</v>
      </c>
      <c r="H40" s="18"/>
      <c r="I40" s="18">
        <f t="shared" si="12"/>
        <v>2325.268</v>
      </c>
      <c r="J40" s="18">
        <v>2.817</v>
      </c>
      <c r="K40" s="18">
        <v>2224.727</v>
      </c>
      <c r="L40" s="18">
        <v>97.724</v>
      </c>
      <c r="M40" s="18"/>
      <c r="N40" s="18">
        <f t="shared" si="13"/>
        <v>1062245.992</v>
      </c>
      <c r="O40" s="18">
        <v>1287.466</v>
      </c>
      <c r="P40" s="18">
        <v>1016936.78</v>
      </c>
      <c r="Q40" s="19">
        <v>44021.746</v>
      </c>
      <c r="S40" s="20"/>
      <c r="T40" s="20"/>
      <c r="U40" s="20"/>
      <c r="V40" s="20"/>
    </row>
    <row r="41" spans="2:22" ht="29.25" customHeight="1" hidden="1">
      <c r="B41" s="10"/>
      <c r="C41" s="12" t="s">
        <v>15</v>
      </c>
      <c r="D41" s="18">
        <f t="shared" si="9"/>
        <v>840</v>
      </c>
      <c r="E41" s="18">
        <v>23</v>
      </c>
      <c r="F41" s="18">
        <v>783</v>
      </c>
      <c r="G41" s="18">
        <v>34</v>
      </c>
      <c r="H41" s="18"/>
      <c r="I41" s="18">
        <f t="shared" si="12"/>
        <v>2550.3349999999996</v>
      </c>
      <c r="J41" s="18">
        <v>56.365</v>
      </c>
      <c r="K41" s="18">
        <v>2394.971</v>
      </c>
      <c r="L41" s="18">
        <v>98.999</v>
      </c>
      <c r="M41" s="18"/>
      <c r="N41" s="18">
        <f t="shared" si="13"/>
        <v>1170847.53</v>
      </c>
      <c r="O41" s="18">
        <v>25600.901</v>
      </c>
      <c r="P41" s="18">
        <v>1097375.446</v>
      </c>
      <c r="Q41" s="19">
        <v>47871.183</v>
      </c>
      <c r="S41" s="20"/>
      <c r="T41" s="20"/>
      <c r="U41" s="20"/>
      <c r="V41" s="20"/>
    </row>
    <row r="42" spans="2:22" ht="29.25" customHeight="1" hidden="1">
      <c r="B42" s="10">
        <v>2007</v>
      </c>
      <c r="C42" s="12" t="s">
        <v>12</v>
      </c>
      <c r="D42" s="18">
        <f t="shared" si="9"/>
        <v>631</v>
      </c>
      <c r="E42" s="18">
        <v>6</v>
      </c>
      <c r="F42" s="18">
        <v>602</v>
      </c>
      <c r="G42" s="18">
        <v>23</v>
      </c>
      <c r="H42" s="18"/>
      <c r="I42" s="18">
        <f t="shared" si="12"/>
        <v>1874.304</v>
      </c>
      <c r="J42" s="18">
        <v>3.777</v>
      </c>
      <c r="K42" s="18">
        <v>1821.445</v>
      </c>
      <c r="L42" s="18">
        <v>49.082</v>
      </c>
      <c r="M42" s="18"/>
      <c r="N42" s="18">
        <f t="shared" si="13"/>
        <v>889349.444</v>
      </c>
      <c r="O42" s="18">
        <v>1796.742</v>
      </c>
      <c r="P42" s="18">
        <v>865920.863</v>
      </c>
      <c r="Q42" s="19">
        <v>21631.839</v>
      </c>
      <c r="S42" s="20"/>
      <c r="T42" s="20"/>
      <c r="U42" s="20"/>
      <c r="V42" s="20"/>
    </row>
    <row r="43" spans="2:22" ht="29.25" customHeight="1" hidden="1">
      <c r="B43" s="10"/>
      <c r="C43" s="12" t="s">
        <v>13</v>
      </c>
      <c r="D43" s="18">
        <f t="shared" si="9"/>
        <v>1017</v>
      </c>
      <c r="E43" s="18">
        <v>78</v>
      </c>
      <c r="F43" s="18">
        <v>914</v>
      </c>
      <c r="G43" s="18">
        <v>25</v>
      </c>
      <c r="H43" s="18"/>
      <c r="I43" s="18">
        <f t="shared" si="12"/>
        <v>2950.42</v>
      </c>
      <c r="J43" s="18">
        <v>28.866</v>
      </c>
      <c r="K43" s="18">
        <v>2763.052</v>
      </c>
      <c r="L43" s="18">
        <v>158.502</v>
      </c>
      <c r="M43" s="18"/>
      <c r="N43" s="18">
        <f t="shared" si="13"/>
        <v>1400144.722</v>
      </c>
      <c r="O43" s="18">
        <v>14329.232</v>
      </c>
      <c r="P43" s="18">
        <v>1310893.157</v>
      </c>
      <c r="Q43" s="19">
        <v>74922.333</v>
      </c>
      <c r="S43" s="20"/>
      <c r="T43" s="20"/>
      <c r="U43" s="20"/>
      <c r="V43" s="20"/>
    </row>
    <row r="44" spans="2:22" ht="29.25" customHeight="1" hidden="1">
      <c r="B44" s="10"/>
      <c r="C44" s="12" t="s">
        <v>14</v>
      </c>
      <c r="D44" s="18">
        <f t="shared" si="9"/>
        <v>808</v>
      </c>
      <c r="E44" s="18">
        <v>52</v>
      </c>
      <c r="F44" s="18">
        <v>706</v>
      </c>
      <c r="G44" s="18">
        <v>50</v>
      </c>
      <c r="H44" s="18"/>
      <c r="I44" s="18">
        <f t="shared" si="12"/>
        <v>2138.516</v>
      </c>
      <c r="J44" s="18">
        <v>77.863</v>
      </c>
      <c r="K44" s="18">
        <v>2007.059</v>
      </c>
      <c r="L44" s="18">
        <v>53.594</v>
      </c>
      <c r="M44" s="18"/>
      <c r="N44" s="18">
        <f t="shared" si="13"/>
        <v>1052624.827</v>
      </c>
      <c r="O44" s="18">
        <v>39079.995</v>
      </c>
      <c r="P44" s="18">
        <v>989695.178</v>
      </c>
      <c r="Q44" s="19">
        <v>23849.654</v>
      </c>
      <c r="S44" s="20"/>
      <c r="T44" s="20"/>
      <c r="U44" s="20"/>
      <c r="V44" s="20"/>
    </row>
    <row r="45" spans="2:22" ht="29.25" customHeight="1" hidden="1">
      <c r="B45" s="10"/>
      <c r="C45" s="12" t="s">
        <v>15</v>
      </c>
      <c r="D45" s="18">
        <f t="shared" si="9"/>
        <v>1240</v>
      </c>
      <c r="E45" s="18">
        <v>20</v>
      </c>
      <c r="F45" s="18">
        <v>1167</v>
      </c>
      <c r="G45" s="18">
        <v>53</v>
      </c>
      <c r="H45" s="18"/>
      <c r="I45" s="18">
        <f t="shared" si="12"/>
        <v>3645.516</v>
      </c>
      <c r="J45" s="18">
        <v>27.761</v>
      </c>
      <c r="K45" s="18">
        <v>3578.399</v>
      </c>
      <c r="L45" s="18">
        <v>39.356</v>
      </c>
      <c r="M45" s="18"/>
      <c r="N45" s="18">
        <f t="shared" si="13"/>
        <v>1768905.223</v>
      </c>
      <c r="O45" s="18">
        <v>12661.132</v>
      </c>
      <c r="P45" s="18">
        <v>1736507.349</v>
      </c>
      <c r="Q45" s="19">
        <v>19736.742</v>
      </c>
      <c r="S45" s="20"/>
      <c r="T45" s="20"/>
      <c r="U45" s="20"/>
      <c r="V45" s="20"/>
    </row>
    <row r="46" spans="2:22" ht="29.25" customHeight="1" hidden="1">
      <c r="B46" s="10">
        <v>2008</v>
      </c>
      <c r="C46" s="12" t="s">
        <v>12</v>
      </c>
      <c r="D46" s="18">
        <f t="shared" si="9"/>
        <v>655</v>
      </c>
      <c r="E46" s="18">
        <v>20</v>
      </c>
      <c r="F46" s="18">
        <v>619</v>
      </c>
      <c r="G46" s="18">
        <v>16</v>
      </c>
      <c r="H46" s="18"/>
      <c r="I46" s="18">
        <f t="shared" si="12"/>
        <v>1782.784</v>
      </c>
      <c r="J46" s="18">
        <v>38.322</v>
      </c>
      <c r="K46" s="18">
        <v>1707.46</v>
      </c>
      <c r="L46" s="18">
        <v>37.002</v>
      </c>
      <c r="M46" s="18"/>
      <c r="N46" s="18">
        <f t="shared" si="13"/>
        <v>955210.473</v>
      </c>
      <c r="O46" s="18">
        <v>18932.477</v>
      </c>
      <c r="P46" s="18">
        <v>918292.861</v>
      </c>
      <c r="Q46" s="19">
        <v>17985.135</v>
      </c>
      <c r="S46" s="20"/>
      <c r="T46" s="20"/>
      <c r="U46" s="20"/>
      <c r="V46" s="20"/>
    </row>
    <row r="47" spans="2:22" ht="29.25" customHeight="1" hidden="1">
      <c r="B47" s="10"/>
      <c r="C47" s="12" t="s">
        <v>13</v>
      </c>
      <c r="D47" s="18">
        <f t="shared" si="9"/>
        <v>956</v>
      </c>
      <c r="E47" s="18">
        <v>20</v>
      </c>
      <c r="F47" s="18">
        <v>922</v>
      </c>
      <c r="G47" s="18">
        <v>14</v>
      </c>
      <c r="H47" s="18"/>
      <c r="I47" s="18">
        <f t="shared" si="12"/>
        <v>2013.402</v>
      </c>
      <c r="J47" s="18">
        <v>16.017</v>
      </c>
      <c r="K47" s="18">
        <v>1947.638</v>
      </c>
      <c r="L47" s="18">
        <v>49.747</v>
      </c>
      <c r="M47" s="18"/>
      <c r="N47" s="18">
        <f t="shared" si="13"/>
        <v>1200551.726</v>
      </c>
      <c r="O47" s="18">
        <v>9788.303</v>
      </c>
      <c r="P47" s="18">
        <v>1161193.403</v>
      </c>
      <c r="Q47" s="19">
        <v>29570.02</v>
      </c>
      <c r="S47" s="20"/>
      <c r="T47" s="20"/>
      <c r="U47" s="20"/>
      <c r="V47" s="20"/>
    </row>
    <row r="48" spans="2:22" ht="29.25" customHeight="1" hidden="1">
      <c r="B48" s="10"/>
      <c r="C48" s="12" t="s">
        <v>14</v>
      </c>
      <c r="D48" s="18">
        <f t="shared" si="9"/>
        <v>656</v>
      </c>
      <c r="E48" s="18">
        <v>30</v>
      </c>
      <c r="F48" s="18">
        <v>619</v>
      </c>
      <c r="G48" s="18">
        <v>7</v>
      </c>
      <c r="H48" s="18"/>
      <c r="I48" s="18">
        <f t="shared" si="12"/>
        <v>1679.733</v>
      </c>
      <c r="J48" s="18">
        <v>50.427</v>
      </c>
      <c r="K48" s="18">
        <v>1550.999</v>
      </c>
      <c r="L48" s="18">
        <v>78.307</v>
      </c>
      <c r="M48" s="18"/>
      <c r="N48" s="18">
        <f t="shared" si="13"/>
        <v>905443.9980000001</v>
      </c>
      <c r="O48" s="18">
        <v>24947.332</v>
      </c>
      <c r="P48" s="18">
        <v>839088.219</v>
      </c>
      <c r="Q48" s="19">
        <v>41408.447</v>
      </c>
      <c r="S48" s="20"/>
      <c r="T48" s="20"/>
      <c r="U48" s="20"/>
      <c r="V48" s="20"/>
    </row>
    <row r="49" spans="2:22" ht="29.25" customHeight="1" hidden="1">
      <c r="B49" s="10"/>
      <c r="C49" s="12" t="s">
        <v>15</v>
      </c>
      <c r="D49" s="18">
        <f t="shared" si="9"/>
        <v>672</v>
      </c>
      <c r="E49" s="18">
        <v>27</v>
      </c>
      <c r="F49" s="18">
        <v>624</v>
      </c>
      <c r="G49" s="18">
        <v>21</v>
      </c>
      <c r="H49" s="18"/>
      <c r="I49" s="18">
        <f t="shared" si="12"/>
        <v>1516.831</v>
      </c>
      <c r="J49" s="18">
        <v>37.675</v>
      </c>
      <c r="K49" s="18">
        <v>1301.107</v>
      </c>
      <c r="L49" s="18">
        <v>178.049</v>
      </c>
      <c r="M49" s="18"/>
      <c r="N49" s="18">
        <f t="shared" si="13"/>
        <v>790192.76</v>
      </c>
      <c r="O49" s="18">
        <v>20114.271</v>
      </c>
      <c r="P49" s="18">
        <v>681126.599</v>
      </c>
      <c r="Q49" s="19">
        <v>88951.89</v>
      </c>
      <c r="S49" s="20"/>
      <c r="T49" s="20"/>
      <c r="U49" s="20"/>
      <c r="V49" s="20"/>
    </row>
    <row r="50" spans="2:22" ht="29.25" customHeight="1" hidden="1">
      <c r="B50" s="10">
        <v>2009</v>
      </c>
      <c r="C50" s="12" t="s">
        <v>12</v>
      </c>
      <c r="D50" s="18">
        <f t="shared" si="9"/>
        <v>1094</v>
      </c>
      <c r="E50" s="18">
        <v>40</v>
      </c>
      <c r="F50" s="18">
        <v>755</v>
      </c>
      <c r="G50" s="18">
        <v>299</v>
      </c>
      <c r="H50" s="18"/>
      <c r="I50" s="18">
        <f t="shared" si="12"/>
        <v>1994.054</v>
      </c>
      <c r="J50" s="18">
        <v>37.509</v>
      </c>
      <c r="K50" s="18">
        <v>1670.439</v>
      </c>
      <c r="L50" s="18">
        <v>286.106</v>
      </c>
      <c r="M50" s="18"/>
      <c r="N50" s="18">
        <f t="shared" si="13"/>
        <v>1006591.561</v>
      </c>
      <c r="O50" s="18">
        <v>19139.503</v>
      </c>
      <c r="P50" s="18">
        <v>854604.19</v>
      </c>
      <c r="Q50" s="19">
        <v>132847.868</v>
      </c>
      <c r="S50" s="20"/>
      <c r="T50" s="20"/>
      <c r="U50" s="20"/>
      <c r="V50" s="20"/>
    </row>
    <row r="51" spans="2:22" ht="29.25" customHeight="1" hidden="1">
      <c r="B51" s="10"/>
      <c r="C51" s="12" t="s">
        <v>13</v>
      </c>
      <c r="D51" s="18">
        <f t="shared" si="9"/>
        <v>503</v>
      </c>
      <c r="E51" s="18">
        <v>24</v>
      </c>
      <c r="F51" s="18">
        <v>428</v>
      </c>
      <c r="G51" s="18">
        <v>51</v>
      </c>
      <c r="H51" s="18"/>
      <c r="I51" s="18">
        <f t="shared" si="12"/>
        <v>745.8439999999999</v>
      </c>
      <c r="J51" s="18">
        <v>45.294</v>
      </c>
      <c r="K51" s="18">
        <v>556.348</v>
      </c>
      <c r="L51" s="18">
        <v>144.202</v>
      </c>
      <c r="M51" s="18"/>
      <c r="N51" s="18">
        <f t="shared" si="13"/>
        <v>401274.091</v>
      </c>
      <c r="O51" s="18">
        <v>23118.928</v>
      </c>
      <c r="P51" s="18">
        <v>286027.402</v>
      </c>
      <c r="Q51" s="19">
        <v>92127.761</v>
      </c>
      <c r="S51" s="20"/>
      <c r="T51" s="20"/>
      <c r="U51" s="20"/>
      <c r="V51" s="20"/>
    </row>
    <row r="52" spans="2:22" ht="29.25" customHeight="1" hidden="1">
      <c r="B52" s="10"/>
      <c r="C52" s="12" t="s">
        <v>14</v>
      </c>
      <c r="D52" s="18">
        <f t="shared" si="9"/>
        <v>660</v>
      </c>
      <c r="E52" s="18">
        <v>13</v>
      </c>
      <c r="F52" s="18">
        <v>401</v>
      </c>
      <c r="G52" s="18">
        <v>246</v>
      </c>
      <c r="H52" s="18"/>
      <c r="I52" s="18">
        <f t="shared" si="12"/>
        <v>824.25</v>
      </c>
      <c r="J52" s="18">
        <v>55.439</v>
      </c>
      <c r="K52" s="18">
        <v>599.479</v>
      </c>
      <c r="L52" s="18">
        <v>169.332</v>
      </c>
      <c r="M52" s="18"/>
      <c r="N52" s="18">
        <f t="shared" si="13"/>
        <v>422330.448</v>
      </c>
      <c r="O52" s="18">
        <v>26401.195</v>
      </c>
      <c r="P52" s="18">
        <v>310477.887</v>
      </c>
      <c r="Q52" s="19">
        <v>85451.366</v>
      </c>
      <c r="S52" s="20"/>
      <c r="T52" s="20"/>
      <c r="U52" s="20"/>
      <c r="V52" s="20"/>
    </row>
    <row r="53" spans="2:24" ht="29.25" customHeight="1" hidden="1">
      <c r="B53" s="10"/>
      <c r="C53" s="12" t="s">
        <v>15</v>
      </c>
      <c r="D53" s="18">
        <f t="shared" si="9"/>
        <v>499</v>
      </c>
      <c r="E53" s="18">
        <v>21</v>
      </c>
      <c r="F53" s="18">
        <v>444</v>
      </c>
      <c r="G53" s="18">
        <v>34</v>
      </c>
      <c r="H53" s="18"/>
      <c r="I53" s="18">
        <f t="shared" si="12"/>
        <v>854.68</v>
      </c>
      <c r="J53" s="18">
        <v>30.646</v>
      </c>
      <c r="K53" s="18">
        <v>770.052</v>
      </c>
      <c r="L53" s="18">
        <v>53.982</v>
      </c>
      <c r="M53" s="18"/>
      <c r="N53" s="18">
        <f t="shared" si="13"/>
        <v>450069.94499999995</v>
      </c>
      <c r="O53" s="18">
        <v>16623.131</v>
      </c>
      <c r="P53" s="18">
        <v>405341.909</v>
      </c>
      <c r="Q53" s="19">
        <v>28104.905</v>
      </c>
      <c r="S53" s="20"/>
      <c r="T53" s="20"/>
      <c r="U53" s="43"/>
      <c r="V53" s="43"/>
      <c r="W53" s="42"/>
      <c r="X53" s="42"/>
    </row>
    <row r="54" spans="2:22" ht="29.25" customHeight="1" hidden="1">
      <c r="B54" s="10">
        <v>2010</v>
      </c>
      <c r="C54" s="12" t="s">
        <v>12</v>
      </c>
      <c r="D54" s="18">
        <f t="shared" si="9"/>
        <v>770</v>
      </c>
      <c r="E54" s="18">
        <v>57</v>
      </c>
      <c r="F54" s="18">
        <v>485</v>
      </c>
      <c r="G54" s="18">
        <v>228</v>
      </c>
      <c r="H54" s="18"/>
      <c r="I54" s="18">
        <f t="shared" si="12"/>
        <v>1131.632</v>
      </c>
      <c r="J54" s="18">
        <v>195.424</v>
      </c>
      <c r="K54" s="18">
        <v>869.338</v>
      </c>
      <c r="L54" s="18">
        <v>66.87</v>
      </c>
      <c r="M54" s="18"/>
      <c r="N54" s="18">
        <f t="shared" si="13"/>
        <v>600730.362</v>
      </c>
      <c r="O54" s="18">
        <v>103811.158</v>
      </c>
      <c r="P54" s="18">
        <v>460875.114</v>
      </c>
      <c r="Q54" s="19">
        <v>36044.09</v>
      </c>
      <c r="S54" s="20"/>
      <c r="T54" s="20"/>
      <c r="U54" s="20"/>
      <c r="V54" s="20"/>
    </row>
    <row r="55" spans="2:22" ht="29.25" customHeight="1" hidden="1">
      <c r="B55" s="10"/>
      <c r="C55" s="12" t="s">
        <v>13</v>
      </c>
      <c r="D55" s="18">
        <f t="shared" si="9"/>
        <v>1012</v>
      </c>
      <c r="E55" s="18">
        <v>40</v>
      </c>
      <c r="F55" s="18">
        <v>773</v>
      </c>
      <c r="G55" s="18">
        <v>199</v>
      </c>
      <c r="H55" s="18"/>
      <c r="I55" s="18">
        <f t="shared" si="12"/>
        <v>1157.685</v>
      </c>
      <c r="J55" s="18">
        <v>74.315</v>
      </c>
      <c r="K55" s="18">
        <v>974.279</v>
      </c>
      <c r="L55" s="18">
        <v>109.091</v>
      </c>
      <c r="M55" s="18"/>
      <c r="N55" s="18">
        <f t="shared" si="13"/>
        <v>623480.459</v>
      </c>
      <c r="O55" s="18">
        <v>39257.824</v>
      </c>
      <c r="P55" s="18">
        <v>520888.12</v>
      </c>
      <c r="Q55" s="19">
        <v>63334.515</v>
      </c>
      <c r="S55" s="20"/>
      <c r="T55" s="20"/>
      <c r="U55" s="20"/>
      <c r="V55" s="20"/>
    </row>
    <row r="56" spans="2:22" ht="29.25" customHeight="1" hidden="1">
      <c r="B56" s="10"/>
      <c r="C56" s="12" t="s">
        <v>14</v>
      </c>
      <c r="D56" s="18">
        <f t="shared" si="9"/>
        <v>648</v>
      </c>
      <c r="E56" s="18">
        <v>27</v>
      </c>
      <c r="F56" s="18">
        <v>601</v>
      </c>
      <c r="G56" s="18">
        <v>20</v>
      </c>
      <c r="H56" s="18"/>
      <c r="I56" s="18">
        <f t="shared" si="12"/>
        <v>997.691</v>
      </c>
      <c r="J56" s="18">
        <v>34.046</v>
      </c>
      <c r="K56" s="18">
        <v>938.005</v>
      </c>
      <c r="L56" s="18">
        <v>25.64</v>
      </c>
      <c r="M56" s="18"/>
      <c r="N56" s="18">
        <f t="shared" si="13"/>
        <v>549705.067</v>
      </c>
      <c r="O56" s="18">
        <v>18454.909</v>
      </c>
      <c r="P56" s="18">
        <v>517041.923</v>
      </c>
      <c r="Q56" s="19">
        <v>14208.235</v>
      </c>
      <c r="S56" s="20"/>
      <c r="T56" s="20"/>
      <c r="U56" s="20"/>
      <c r="V56" s="20"/>
    </row>
    <row r="57" spans="2:22" ht="29.25" customHeight="1" hidden="1">
      <c r="B57" s="10"/>
      <c r="C57" s="12" t="s">
        <v>15</v>
      </c>
      <c r="D57" s="18">
        <f t="shared" si="9"/>
        <v>1978</v>
      </c>
      <c r="E57" s="18">
        <v>83</v>
      </c>
      <c r="F57" s="18">
        <v>1529</v>
      </c>
      <c r="G57" s="18">
        <v>366</v>
      </c>
      <c r="H57" s="18"/>
      <c r="I57" s="18">
        <f t="shared" si="12"/>
        <v>4099.036</v>
      </c>
      <c r="J57" s="18">
        <v>59.137</v>
      </c>
      <c r="K57" s="18">
        <v>3708.061</v>
      </c>
      <c r="L57" s="18">
        <v>331.838</v>
      </c>
      <c r="M57" s="18"/>
      <c r="N57" s="18">
        <f t="shared" si="13"/>
        <v>2223371.994</v>
      </c>
      <c r="O57" s="18">
        <v>32041.637</v>
      </c>
      <c r="P57" s="18">
        <v>1998878.46</v>
      </c>
      <c r="Q57" s="19">
        <v>192451.897</v>
      </c>
      <c r="S57" s="20"/>
      <c r="T57" s="20"/>
      <c r="U57" s="20"/>
      <c r="V57" s="20"/>
    </row>
    <row r="58" spans="2:22" ht="29.25" customHeight="1" hidden="1">
      <c r="B58" s="10">
        <v>2011</v>
      </c>
      <c r="C58" s="12" t="s">
        <v>12</v>
      </c>
      <c r="D58" s="18">
        <f t="shared" si="9"/>
        <v>420</v>
      </c>
      <c r="E58" s="18">
        <v>30</v>
      </c>
      <c r="F58" s="18">
        <v>363</v>
      </c>
      <c r="G58" s="18">
        <v>27</v>
      </c>
      <c r="H58" s="18"/>
      <c r="I58" s="18">
        <f t="shared" si="12"/>
        <v>1009.0920000000001</v>
      </c>
      <c r="J58" s="18">
        <v>36.533</v>
      </c>
      <c r="K58" s="18">
        <v>905.071</v>
      </c>
      <c r="L58" s="18">
        <v>67.488</v>
      </c>
      <c r="M58" s="18"/>
      <c r="N58" s="18">
        <f t="shared" si="13"/>
        <v>599089.046</v>
      </c>
      <c r="O58" s="18">
        <v>18041.223</v>
      </c>
      <c r="P58" s="18">
        <v>544758.151</v>
      </c>
      <c r="Q58" s="19">
        <v>36289.672</v>
      </c>
      <c r="S58" s="20"/>
      <c r="T58" s="20"/>
      <c r="U58" s="20"/>
      <c r="V58" s="20"/>
    </row>
    <row r="59" spans="2:22" ht="29.25" customHeight="1" hidden="1">
      <c r="B59" s="10"/>
      <c r="C59" s="12" t="s">
        <v>13</v>
      </c>
      <c r="D59" s="18">
        <f t="shared" si="9"/>
        <v>903</v>
      </c>
      <c r="E59" s="18">
        <v>28</v>
      </c>
      <c r="F59" s="18">
        <v>838</v>
      </c>
      <c r="G59" s="18">
        <v>37</v>
      </c>
      <c r="H59" s="18"/>
      <c r="I59" s="18">
        <f t="shared" si="12"/>
        <v>1550.366</v>
      </c>
      <c r="J59" s="18">
        <v>29.875</v>
      </c>
      <c r="K59" s="18">
        <v>1481.239</v>
      </c>
      <c r="L59" s="18">
        <v>39.252</v>
      </c>
      <c r="M59" s="18"/>
      <c r="N59" s="18">
        <f t="shared" si="13"/>
        <v>969697.792</v>
      </c>
      <c r="O59" s="18">
        <v>18215.231</v>
      </c>
      <c r="P59" s="18">
        <v>924497.289</v>
      </c>
      <c r="Q59" s="19">
        <v>26985.272</v>
      </c>
      <c r="S59" s="20"/>
      <c r="T59" s="20"/>
      <c r="U59" s="20"/>
      <c r="V59" s="20"/>
    </row>
    <row r="60" spans="2:22" ht="29.25" customHeight="1" hidden="1">
      <c r="B60" s="10"/>
      <c r="C60" s="12" t="s">
        <v>14</v>
      </c>
      <c r="D60" s="18">
        <f t="shared" si="9"/>
        <v>775</v>
      </c>
      <c r="E60" s="18">
        <v>33</v>
      </c>
      <c r="F60" s="18">
        <v>728</v>
      </c>
      <c r="G60" s="18">
        <v>14</v>
      </c>
      <c r="H60" s="18"/>
      <c r="I60" s="18">
        <f t="shared" si="12"/>
        <v>1431.553</v>
      </c>
      <c r="J60" s="18">
        <v>48.404</v>
      </c>
      <c r="K60" s="18">
        <v>1365.556</v>
      </c>
      <c r="L60" s="18">
        <v>17.593</v>
      </c>
      <c r="M60" s="18"/>
      <c r="N60" s="18">
        <f t="shared" si="13"/>
        <v>904149.25</v>
      </c>
      <c r="O60" s="18">
        <v>30458.26</v>
      </c>
      <c r="P60" s="18">
        <v>862797.653</v>
      </c>
      <c r="Q60" s="19">
        <v>10893.337</v>
      </c>
      <c r="S60" s="20"/>
      <c r="T60" s="20"/>
      <c r="U60" s="20"/>
      <c r="V60" s="20"/>
    </row>
    <row r="61" spans="2:22" ht="29.25" customHeight="1" hidden="1">
      <c r="B61" s="10"/>
      <c r="C61" s="12" t="s">
        <v>15</v>
      </c>
      <c r="D61" s="18">
        <f t="shared" si="9"/>
        <v>1000</v>
      </c>
      <c r="E61" s="18">
        <v>57</v>
      </c>
      <c r="F61" s="18">
        <v>935</v>
      </c>
      <c r="G61" s="18">
        <v>8</v>
      </c>
      <c r="H61" s="18"/>
      <c r="I61" s="18">
        <f t="shared" si="12"/>
        <v>2038.2050000000002</v>
      </c>
      <c r="J61" s="18">
        <v>63.026</v>
      </c>
      <c r="K61" s="18">
        <v>1919.949</v>
      </c>
      <c r="L61" s="18">
        <v>55.23</v>
      </c>
      <c r="M61" s="18"/>
      <c r="N61" s="18">
        <f t="shared" si="13"/>
        <v>1283705.797</v>
      </c>
      <c r="O61" s="18">
        <v>40297.81</v>
      </c>
      <c r="P61" s="18">
        <v>1211918.75</v>
      </c>
      <c r="Q61" s="19">
        <v>31489.237</v>
      </c>
      <c r="S61" s="20"/>
      <c r="T61" s="20"/>
      <c r="U61" s="20"/>
      <c r="V61" s="20"/>
    </row>
    <row r="62" spans="2:24" s="42" customFormat="1" ht="29.25" customHeight="1" hidden="1">
      <c r="B62" s="38">
        <v>2012</v>
      </c>
      <c r="C62" s="39" t="s">
        <v>12</v>
      </c>
      <c r="D62" s="40">
        <f t="shared" si="9"/>
        <v>600</v>
      </c>
      <c r="E62" s="40">
        <v>27</v>
      </c>
      <c r="F62" s="40">
        <v>514</v>
      </c>
      <c r="G62" s="40">
        <v>59</v>
      </c>
      <c r="H62" s="40"/>
      <c r="I62" s="40">
        <f t="shared" si="12"/>
        <v>1207.241</v>
      </c>
      <c r="J62" s="40">
        <v>51.577</v>
      </c>
      <c r="K62" s="40">
        <v>1127.644</v>
      </c>
      <c r="L62" s="40">
        <v>28.02</v>
      </c>
      <c r="M62" s="40"/>
      <c r="N62" s="40">
        <f t="shared" si="13"/>
        <v>779442.768</v>
      </c>
      <c r="O62" s="40">
        <v>32163.349</v>
      </c>
      <c r="P62" s="40">
        <v>730443.411</v>
      </c>
      <c r="Q62" s="41">
        <v>16836.008</v>
      </c>
      <c r="S62" s="43"/>
      <c r="T62" s="43"/>
      <c r="U62" s="20"/>
      <c r="V62" s="20"/>
      <c r="W62" s="4"/>
      <c r="X62" s="4"/>
    </row>
    <row r="63" spans="2:22" ht="29.25" customHeight="1" hidden="1">
      <c r="B63" s="10"/>
      <c r="C63" s="12" t="s">
        <v>13</v>
      </c>
      <c r="D63" s="18">
        <f t="shared" si="9"/>
        <v>1106</v>
      </c>
      <c r="E63" s="18">
        <v>45</v>
      </c>
      <c r="F63" s="18">
        <v>872</v>
      </c>
      <c r="G63" s="18">
        <v>189</v>
      </c>
      <c r="H63" s="18"/>
      <c r="I63" s="18">
        <f t="shared" si="12"/>
        <v>2129.579</v>
      </c>
      <c r="J63" s="18">
        <v>61.254</v>
      </c>
      <c r="K63" s="18">
        <v>1984.767</v>
      </c>
      <c r="L63" s="18">
        <v>83.558</v>
      </c>
      <c r="M63" s="18"/>
      <c r="N63" s="18">
        <f t="shared" si="13"/>
        <v>1385214.067</v>
      </c>
      <c r="O63" s="18">
        <v>37410.438</v>
      </c>
      <c r="P63" s="18">
        <v>1291875.28</v>
      </c>
      <c r="Q63" s="19">
        <v>55928.349</v>
      </c>
      <c r="S63" s="20"/>
      <c r="T63" s="20"/>
      <c r="U63" s="20"/>
      <c r="V63" s="20"/>
    </row>
    <row r="64" spans="2:22" ht="29.25" customHeight="1" hidden="1">
      <c r="B64" s="10"/>
      <c r="C64" s="12" t="s">
        <v>14</v>
      </c>
      <c r="D64" s="18">
        <f t="shared" si="9"/>
        <v>679</v>
      </c>
      <c r="E64" s="18">
        <v>27</v>
      </c>
      <c r="F64" s="18">
        <v>641</v>
      </c>
      <c r="G64" s="18">
        <v>11</v>
      </c>
      <c r="H64" s="18"/>
      <c r="I64" s="18">
        <f t="shared" si="12"/>
        <v>1560.494</v>
      </c>
      <c r="J64" s="18">
        <v>49.551</v>
      </c>
      <c r="K64" s="18">
        <v>1489.719</v>
      </c>
      <c r="L64" s="18">
        <v>21.224</v>
      </c>
      <c r="M64" s="18"/>
      <c r="N64" s="18">
        <f t="shared" si="13"/>
        <v>978033.301</v>
      </c>
      <c r="O64" s="18">
        <v>32177.548</v>
      </c>
      <c r="P64" s="18">
        <v>932955.789</v>
      </c>
      <c r="Q64" s="19">
        <v>12899.964</v>
      </c>
      <c r="S64" s="20"/>
      <c r="T64" s="20"/>
      <c r="U64" s="20"/>
      <c r="V64" s="20"/>
    </row>
    <row r="65" spans="2:20" ht="29.25" customHeight="1" hidden="1">
      <c r="B65" s="10"/>
      <c r="C65" s="12" t="s">
        <v>15</v>
      </c>
      <c r="D65" s="18">
        <f t="shared" si="9"/>
        <v>820</v>
      </c>
      <c r="E65" s="18">
        <v>73</v>
      </c>
      <c r="F65" s="18">
        <v>732</v>
      </c>
      <c r="G65" s="18">
        <v>15</v>
      </c>
      <c r="H65" s="18"/>
      <c r="I65" s="18">
        <f t="shared" si="12"/>
        <v>1948.9250000000002</v>
      </c>
      <c r="J65" s="18">
        <v>173.288</v>
      </c>
      <c r="K65" s="18">
        <v>1744.631</v>
      </c>
      <c r="L65" s="18">
        <v>31.006</v>
      </c>
      <c r="M65" s="18"/>
      <c r="N65" s="18">
        <f t="shared" si="13"/>
        <v>1241812.954</v>
      </c>
      <c r="O65" s="18">
        <v>113845.105</v>
      </c>
      <c r="P65" s="18">
        <v>1106502.405</v>
      </c>
      <c r="Q65" s="19">
        <v>21465.444</v>
      </c>
      <c r="S65" s="20"/>
      <c r="T65" s="20"/>
    </row>
    <row r="66" spans="2:20" ht="29.25" customHeight="1">
      <c r="B66" s="10">
        <v>2013</v>
      </c>
      <c r="C66" s="12" t="s">
        <v>12</v>
      </c>
      <c r="D66" s="18">
        <f aca="true" t="shared" si="14" ref="D66:D72">SUM(E66:G66)</f>
        <v>812</v>
      </c>
      <c r="E66" s="18">
        <v>39</v>
      </c>
      <c r="F66" s="18">
        <v>729</v>
      </c>
      <c r="G66" s="18">
        <v>44</v>
      </c>
      <c r="H66" s="18"/>
      <c r="I66" s="18">
        <f aca="true" t="shared" si="15" ref="I66:I72">SUM(J66:L66)</f>
        <v>1834.748</v>
      </c>
      <c r="J66" s="18">
        <v>64.744</v>
      </c>
      <c r="K66" s="18">
        <v>1723.285</v>
      </c>
      <c r="L66" s="18">
        <v>46.719</v>
      </c>
      <c r="M66" s="18"/>
      <c r="N66" s="18">
        <f aca="true" t="shared" si="16" ref="N66:N72">SUM(O66:Q66)</f>
        <v>1214680.2449999999</v>
      </c>
      <c r="O66" s="18">
        <v>40406.528</v>
      </c>
      <c r="P66" s="18">
        <v>1140718.659</v>
      </c>
      <c r="Q66" s="19">
        <v>33555.058</v>
      </c>
      <c r="S66" s="20"/>
      <c r="T66" s="20"/>
    </row>
    <row r="67" spans="2:20" ht="29.25" customHeight="1">
      <c r="B67" s="10"/>
      <c r="C67" s="12" t="s">
        <v>13</v>
      </c>
      <c r="D67" s="18">
        <f t="shared" si="14"/>
        <v>1062</v>
      </c>
      <c r="E67" s="18">
        <v>28</v>
      </c>
      <c r="F67" s="18">
        <v>932</v>
      </c>
      <c r="G67" s="18">
        <v>102</v>
      </c>
      <c r="H67" s="18"/>
      <c r="I67" s="18">
        <f t="shared" si="15"/>
        <v>2349.365</v>
      </c>
      <c r="J67" s="18">
        <v>51.603</v>
      </c>
      <c r="K67" s="18">
        <v>2160.31</v>
      </c>
      <c r="L67" s="18">
        <v>137.452</v>
      </c>
      <c r="M67" s="18"/>
      <c r="N67" s="18">
        <f t="shared" si="16"/>
        <v>1570558.526</v>
      </c>
      <c r="O67" s="18">
        <v>35843.136</v>
      </c>
      <c r="P67" s="18">
        <v>1440342.84</v>
      </c>
      <c r="Q67" s="19">
        <v>94372.55</v>
      </c>
      <c r="S67" s="20"/>
      <c r="T67" s="20"/>
    </row>
    <row r="68" spans="2:20" ht="29.25" customHeight="1">
      <c r="B68" s="10"/>
      <c r="C68" s="12" t="s">
        <v>14</v>
      </c>
      <c r="D68" s="18">
        <f t="shared" si="14"/>
        <v>585</v>
      </c>
      <c r="E68" s="18">
        <v>35</v>
      </c>
      <c r="F68" s="18">
        <v>576</v>
      </c>
      <c r="G68" s="18">
        <v>-26</v>
      </c>
      <c r="H68" s="18"/>
      <c r="I68" s="18">
        <f t="shared" si="15"/>
        <v>2060.142</v>
      </c>
      <c r="J68" s="18">
        <v>44.953</v>
      </c>
      <c r="K68" s="18">
        <v>2059.353</v>
      </c>
      <c r="L68" s="18">
        <v>-44.164</v>
      </c>
      <c r="M68" s="18"/>
      <c r="N68" s="18">
        <f t="shared" si="16"/>
        <v>1417322.674</v>
      </c>
      <c r="O68" s="18">
        <v>30905.847</v>
      </c>
      <c r="P68" s="18">
        <v>1421102.564</v>
      </c>
      <c r="Q68" s="19">
        <v>-34685.737</v>
      </c>
      <c r="S68" s="20"/>
      <c r="T68" s="20"/>
    </row>
    <row r="69" spans="2:20" ht="29.25" customHeight="1">
      <c r="B69" s="10"/>
      <c r="C69" s="12" t="s">
        <v>15</v>
      </c>
      <c r="D69" s="18">
        <f t="shared" si="14"/>
        <v>835</v>
      </c>
      <c r="E69" s="18">
        <v>25</v>
      </c>
      <c r="F69" s="18">
        <v>756</v>
      </c>
      <c r="G69" s="18">
        <v>54</v>
      </c>
      <c r="H69" s="18"/>
      <c r="I69" s="18">
        <f t="shared" si="15"/>
        <v>1850.7190000000003</v>
      </c>
      <c r="J69" s="18">
        <v>65.976</v>
      </c>
      <c r="K69" s="18">
        <v>1659.478</v>
      </c>
      <c r="L69" s="18">
        <v>125.265</v>
      </c>
      <c r="M69" s="18"/>
      <c r="N69" s="18">
        <f t="shared" si="16"/>
        <v>1246746.488</v>
      </c>
      <c r="O69" s="18">
        <v>44898.287</v>
      </c>
      <c r="P69" s="18">
        <v>1125778.642</v>
      </c>
      <c r="Q69" s="19">
        <v>76069.559</v>
      </c>
      <c r="S69" s="20"/>
      <c r="T69" s="20"/>
    </row>
    <row r="70" spans="2:20" ht="29.25" customHeight="1">
      <c r="B70" s="10">
        <v>2014</v>
      </c>
      <c r="C70" s="12" t="s">
        <v>12</v>
      </c>
      <c r="D70" s="18">
        <f t="shared" si="14"/>
        <v>1417</v>
      </c>
      <c r="E70" s="18">
        <v>57</v>
      </c>
      <c r="F70" s="18">
        <v>1341</v>
      </c>
      <c r="G70" s="18">
        <v>19</v>
      </c>
      <c r="H70" s="18"/>
      <c r="I70" s="18">
        <f t="shared" si="15"/>
        <v>3138.413</v>
      </c>
      <c r="J70" s="18">
        <v>56.018</v>
      </c>
      <c r="K70" s="18">
        <v>3045.9</v>
      </c>
      <c r="L70" s="18">
        <v>36.495</v>
      </c>
      <c r="M70" s="18"/>
      <c r="N70" s="18">
        <f t="shared" si="16"/>
        <v>2305527.324</v>
      </c>
      <c r="O70" s="18">
        <v>40649.361</v>
      </c>
      <c r="P70" s="18">
        <v>2237141.844</v>
      </c>
      <c r="Q70" s="19">
        <v>27736.119</v>
      </c>
      <c r="S70" s="20"/>
      <c r="T70" s="20"/>
    </row>
    <row r="71" spans="2:20" ht="29.25" customHeight="1">
      <c r="B71" s="10"/>
      <c r="C71" s="12" t="s">
        <v>13</v>
      </c>
      <c r="D71" s="18">
        <f t="shared" si="14"/>
        <v>817</v>
      </c>
      <c r="E71" s="18">
        <v>27</v>
      </c>
      <c r="F71" s="18">
        <v>699</v>
      </c>
      <c r="G71" s="18">
        <v>91</v>
      </c>
      <c r="H71" s="18"/>
      <c r="I71" s="18">
        <f t="shared" si="15"/>
        <v>1710.4460000000001</v>
      </c>
      <c r="J71" s="18">
        <v>46.211</v>
      </c>
      <c r="K71" s="18">
        <v>1525.198</v>
      </c>
      <c r="L71" s="18">
        <v>139.037</v>
      </c>
      <c r="M71" s="18"/>
      <c r="N71" s="18">
        <f t="shared" si="16"/>
        <v>1299770.303</v>
      </c>
      <c r="O71" s="18">
        <v>33477.984</v>
      </c>
      <c r="P71" s="18">
        <v>1152727.654</v>
      </c>
      <c r="Q71" s="19">
        <v>113564.665</v>
      </c>
      <c r="S71" s="20"/>
      <c r="T71" s="20"/>
    </row>
    <row r="72" spans="2:20" ht="29.25" customHeight="1">
      <c r="B72" s="10"/>
      <c r="C72" s="12" t="s">
        <v>14</v>
      </c>
      <c r="D72" s="18">
        <f t="shared" si="14"/>
        <v>998</v>
      </c>
      <c r="E72" s="18">
        <v>76</v>
      </c>
      <c r="F72" s="18">
        <v>903</v>
      </c>
      <c r="G72" s="18">
        <v>19</v>
      </c>
      <c r="H72" s="18"/>
      <c r="I72" s="18">
        <f t="shared" si="15"/>
        <v>3091.1250999999993</v>
      </c>
      <c r="J72" s="18">
        <v>521.4739999999999</v>
      </c>
      <c r="K72" s="18">
        <v>2510.6830999999997</v>
      </c>
      <c r="L72" s="18">
        <v>58.967999999999996</v>
      </c>
      <c r="M72" s="18"/>
      <c r="N72" s="18">
        <f t="shared" si="16"/>
        <v>2387181.2589999996</v>
      </c>
      <c r="O72" s="18">
        <v>455065.02</v>
      </c>
      <c r="P72" s="18">
        <v>1894569.9499999997</v>
      </c>
      <c r="Q72" s="18">
        <v>37546.28900000001</v>
      </c>
      <c r="S72" s="20"/>
      <c r="T72" s="20"/>
    </row>
    <row r="73" spans="2:20" ht="29.25" customHeight="1">
      <c r="B73" s="10"/>
      <c r="C73" s="12" t="s">
        <v>15</v>
      </c>
      <c r="D73" s="18">
        <v>607</v>
      </c>
      <c r="E73" s="18">
        <v>42</v>
      </c>
      <c r="F73" s="18">
        <v>498</v>
      </c>
      <c r="G73" s="18">
        <v>67</v>
      </c>
      <c r="H73" s="18"/>
      <c r="I73" s="18">
        <v>1601</v>
      </c>
      <c r="J73" s="18">
        <v>409</v>
      </c>
      <c r="K73" s="18">
        <v>1010</v>
      </c>
      <c r="L73" s="18">
        <v>183</v>
      </c>
      <c r="M73" s="18"/>
      <c r="N73" s="18">
        <v>1210906</v>
      </c>
      <c r="O73" s="18">
        <v>326135</v>
      </c>
      <c r="P73" s="18">
        <v>725537</v>
      </c>
      <c r="Q73" s="18">
        <v>159233</v>
      </c>
      <c r="S73" s="20"/>
      <c r="T73" s="20"/>
    </row>
    <row r="74" spans="2:20" ht="29.25" customHeight="1">
      <c r="B74" s="10">
        <v>2015</v>
      </c>
      <c r="C74" s="12" t="s">
        <v>12</v>
      </c>
      <c r="D74" s="18">
        <v>655</v>
      </c>
      <c r="E74" s="18">
        <v>31</v>
      </c>
      <c r="F74" s="18">
        <v>610</v>
      </c>
      <c r="G74" s="18">
        <v>14</v>
      </c>
      <c r="H74" s="18"/>
      <c r="I74" s="18">
        <v>1970</v>
      </c>
      <c r="J74" s="18">
        <v>530</v>
      </c>
      <c r="K74" s="18">
        <v>1416</v>
      </c>
      <c r="L74" s="18">
        <v>23</v>
      </c>
      <c r="M74" s="18"/>
      <c r="N74" s="18">
        <v>1554456</v>
      </c>
      <c r="O74" s="18">
        <v>459112</v>
      </c>
      <c r="P74" s="18">
        <v>1077962</v>
      </c>
      <c r="Q74" s="18">
        <v>17382</v>
      </c>
      <c r="S74" s="20"/>
      <c r="T74" s="20"/>
    </row>
    <row r="75" spans="2:20" ht="29.25" customHeight="1">
      <c r="B75" s="10"/>
      <c r="C75" s="12" t="s">
        <v>13</v>
      </c>
      <c r="D75" s="18">
        <f>1512-D74</f>
        <v>857</v>
      </c>
      <c r="E75" s="18">
        <f>63-E74</f>
        <v>32</v>
      </c>
      <c r="F75" s="18">
        <f>1411-F74</f>
        <v>801</v>
      </c>
      <c r="G75" s="18">
        <f>38-G74</f>
        <v>24</v>
      </c>
      <c r="H75" s="18"/>
      <c r="I75" s="18">
        <f>3689-I74</f>
        <v>1719</v>
      </c>
      <c r="J75" s="18">
        <f>690-J74</f>
        <v>160</v>
      </c>
      <c r="K75" s="18">
        <f>2924-K74</f>
        <v>1508</v>
      </c>
      <c r="L75" s="18">
        <f>11</f>
        <v>11</v>
      </c>
      <c r="M75" s="18"/>
      <c r="N75" s="18">
        <f>2913859-N74</f>
        <v>1359403</v>
      </c>
      <c r="O75" s="18">
        <f>593943-O74</f>
        <v>134831</v>
      </c>
      <c r="P75" s="18">
        <f>2265935-P74</f>
        <v>1187973</v>
      </c>
      <c r="Q75" s="18">
        <f>53981-Q74</f>
        <v>36599</v>
      </c>
      <c r="S75" s="20"/>
      <c r="T75" s="20"/>
    </row>
    <row r="76" spans="2:20" ht="29.25" customHeight="1">
      <c r="B76" s="10"/>
      <c r="C76" s="12" t="s">
        <v>14</v>
      </c>
      <c r="D76" s="18">
        <f>2239-D75-D74</f>
        <v>727</v>
      </c>
      <c r="E76" s="18">
        <f>97-E75-E74</f>
        <v>34</v>
      </c>
      <c r="F76" s="18">
        <f>2098-F75-F74</f>
        <v>687</v>
      </c>
      <c r="G76" s="18">
        <f>44-G75-G74</f>
        <v>6</v>
      </c>
      <c r="H76" s="18"/>
      <c r="I76" s="18">
        <f>5261-I75-I74</f>
        <v>1572</v>
      </c>
      <c r="J76" s="18">
        <f>798-J75-J74</f>
        <v>108</v>
      </c>
      <c r="K76" s="18">
        <f>4355-K75-K74</f>
        <v>1431</v>
      </c>
      <c r="L76" s="18">
        <f>44-L74-L75</f>
        <v>10</v>
      </c>
      <c r="M76" s="18"/>
      <c r="N76" s="18">
        <f>4181535-N75-N74</f>
        <v>1267676</v>
      </c>
      <c r="O76" s="18">
        <f>679746-O75-O74</f>
        <v>85803</v>
      </c>
      <c r="P76" s="18">
        <f>3425048-P75-P74</f>
        <v>1159113</v>
      </c>
      <c r="Q76" s="18">
        <f>76739-Q75-Q74</f>
        <v>22758</v>
      </c>
      <c r="S76" s="20"/>
      <c r="T76" s="20"/>
    </row>
    <row r="77" spans="2:20" ht="29.25" customHeight="1">
      <c r="B77" s="10"/>
      <c r="C77" s="12" t="s">
        <v>15</v>
      </c>
      <c r="D77" s="18">
        <f>+D20-D76-D75-D74</f>
        <v>963</v>
      </c>
      <c r="E77" s="18">
        <f>+E20-E76-E75-E74</f>
        <v>31</v>
      </c>
      <c r="F77" s="18">
        <f>+F20-F76-F75-F74</f>
        <v>864</v>
      </c>
      <c r="G77" s="18">
        <f>+G20-G76-G75-G74</f>
        <v>68</v>
      </c>
      <c r="H77" s="18"/>
      <c r="I77" s="18">
        <f>+I20-I76-I75-I74</f>
        <v>2307</v>
      </c>
      <c r="J77" s="18">
        <f>+J20-J76-J75-J74</f>
        <v>101</v>
      </c>
      <c r="K77" s="18">
        <f>+K20-K76-K75-K74</f>
        <v>2055</v>
      </c>
      <c r="L77" s="18">
        <f>+L20-L76-L75-L74</f>
        <v>213</v>
      </c>
      <c r="M77" s="18"/>
      <c r="N77" s="18">
        <f>+N20-N76-N75-N74</f>
        <v>1805401</v>
      </c>
      <c r="O77" s="18">
        <f>+O20-O76-O75-O74</f>
        <v>79953</v>
      </c>
      <c r="P77" s="18">
        <f>+P20-P76-P75-P74</f>
        <v>1620868</v>
      </c>
      <c r="Q77" s="18">
        <f>+Q20-Q76-Q75-Q74</f>
        <v>104580</v>
      </c>
      <c r="S77" s="20"/>
      <c r="T77" s="20"/>
    </row>
    <row r="78" spans="2:20" ht="29.25" customHeight="1">
      <c r="B78" s="10">
        <v>2016</v>
      </c>
      <c r="C78" s="12" t="s">
        <v>12</v>
      </c>
      <c r="D78" s="18">
        <v>988</v>
      </c>
      <c r="E78" s="18">
        <v>50</v>
      </c>
      <c r="F78" s="18">
        <v>911</v>
      </c>
      <c r="G78" s="18">
        <v>27</v>
      </c>
      <c r="H78" s="18"/>
      <c r="I78" s="18">
        <v>1824</v>
      </c>
      <c r="J78" s="18">
        <v>156</v>
      </c>
      <c r="K78" s="18">
        <v>1544</v>
      </c>
      <c r="L78" s="18">
        <v>123</v>
      </c>
      <c r="M78" s="18"/>
      <c r="N78" s="18">
        <v>1484556</v>
      </c>
      <c r="O78" s="18">
        <v>116379</v>
      </c>
      <c r="P78" s="18">
        <v>1283980</v>
      </c>
      <c r="Q78" s="18">
        <v>84196</v>
      </c>
      <c r="S78" s="20"/>
      <c r="T78" s="20"/>
    </row>
    <row r="79" spans="2:20" ht="29.25" customHeight="1">
      <c r="B79" s="10"/>
      <c r="C79" s="12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S79" s="20"/>
      <c r="T79" s="20"/>
    </row>
    <row r="80" spans="2:20" ht="29.25" customHeight="1">
      <c r="B80" s="10"/>
      <c r="C80" s="1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S80" s="20"/>
      <c r="T80" s="20"/>
    </row>
    <row r="81" spans="2:20" ht="29.25" customHeight="1">
      <c r="B81" s="10"/>
      <c r="C81" s="12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S81" s="20"/>
      <c r="T81" s="20"/>
    </row>
    <row r="82" spans="2:17" ht="29.25" customHeight="1">
      <c r="B82" s="10"/>
      <c r="C82" s="12"/>
      <c r="D82" s="21"/>
      <c r="E82" s="21"/>
      <c r="F82" s="21"/>
      <c r="G82" s="21"/>
      <c r="H82" s="21"/>
      <c r="I82" s="45" t="s">
        <v>20</v>
      </c>
      <c r="J82" s="45"/>
      <c r="K82" s="45"/>
      <c r="L82" s="45"/>
      <c r="M82" s="21"/>
      <c r="N82" s="21"/>
      <c r="O82" s="21"/>
      <c r="P82" s="21"/>
      <c r="Q82" s="22"/>
    </row>
    <row r="83" spans="2:17" ht="29.25" customHeight="1">
      <c r="B83" s="10">
        <v>2003</v>
      </c>
      <c r="C83" s="12"/>
      <c r="D83" s="24">
        <f aca="true" t="shared" si="17" ref="D83:D95">+D8/D7*100-100</f>
        <v>18.516388729154684</v>
      </c>
      <c r="E83" s="24">
        <f aca="true" t="shared" si="18" ref="E83:Q83">+E8/E7*100-100</f>
        <v>-56.92307692307692</v>
      </c>
      <c r="F83" s="24">
        <f t="shared" si="18"/>
        <v>23.252775963422593</v>
      </c>
      <c r="G83" s="24">
        <f t="shared" si="18"/>
        <v>2.0979020979021072</v>
      </c>
      <c r="H83" s="24"/>
      <c r="I83" s="24">
        <f t="shared" si="18"/>
        <v>28.106034702132035</v>
      </c>
      <c r="J83" s="24">
        <f t="shared" si="18"/>
        <v>7.981453252032523</v>
      </c>
      <c r="K83" s="24">
        <f t="shared" si="18"/>
        <v>31.139869145236617</v>
      </c>
      <c r="L83" s="24">
        <f t="shared" si="18"/>
        <v>-10.457137707745972</v>
      </c>
      <c r="M83" s="24"/>
      <c r="N83" s="24">
        <f t="shared" si="18"/>
        <v>56.99156671345719</v>
      </c>
      <c r="O83" s="24">
        <f t="shared" si="18"/>
        <v>37.86061236817861</v>
      </c>
      <c r="P83" s="24">
        <f t="shared" si="18"/>
        <v>60.369560671238105</v>
      </c>
      <c r="Q83" s="25">
        <f t="shared" si="18"/>
        <v>12.697229785975722</v>
      </c>
    </row>
    <row r="84" spans="2:17" ht="29.25" customHeight="1">
      <c r="B84" s="10">
        <v>2004</v>
      </c>
      <c r="C84" s="12"/>
      <c r="D84" s="24">
        <f t="shared" si="17"/>
        <v>31.58660844250366</v>
      </c>
      <c r="E84" s="24">
        <f aca="true" t="shared" si="19" ref="E84:Q84">+E9/E8*100-100</f>
        <v>-32.14285714285714</v>
      </c>
      <c r="F84" s="24">
        <f t="shared" si="19"/>
        <v>30.630630630630634</v>
      </c>
      <c r="G84" s="24">
        <f t="shared" si="19"/>
        <v>56.16438356164383</v>
      </c>
      <c r="H84" s="24"/>
      <c r="I84" s="24">
        <f t="shared" si="19"/>
        <v>50.62674210698944</v>
      </c>
      <c r="J84" s="24">
        <f t="shared" si="19"/>
        <v>-23.520346340717396</v>
      </c>
      <c r="K84" s="24">
        <f t="shared" si="19"/>
        <v>42.8948507594323</v>
      </c>
      <c r="L84" s="24">
        <f t="shared" si="19"/>
        <v>250.14137289857575</v>
      </c>
      <c r="M84" s="24"/>
      <c r="N84" s="24">
        <f t="shared" si="19"/>
        <v>70.26837429463419</v>
      </c>
      <c r="O84" s="24">
        <f t="shared" si="19"/>
        <v>-15.66813737634179</v>
      </c>
      <c r="P84" s="24">
        <f t="shared" si="19"/>
        <v>60.78386696528659</v>
      </c>
      <c r="Q84" s="25">
        <f t="shared" si="19"/>
        <v>304.43105130153975</v>
      </c>
    </row>
    <row r="85" spans="2:17" ht="29.25" customHeight="1">
      <c r="B85" s="10">
        <v>2005</v>
      </c>
      <c r="C85" s="12"/>
      <c r="D85" s="24">
        <f t="shared" si="17"/>
        <v>24.55752212389382</v>
      </c>
      <c r="E85" s="24">
        <f aca="true" t="shared" si="20" ref="E85:G95">+E10/E9*100-100</f>
        <v>457.8947368421052</v>
      </c>
      <c r="F85" s="24">
        <f t="shared" si="20"/>
        <v>23.448275862068968</v>
      </c>
      <c r="G85" s="24">
        <f t="shared" si="20"/>
        <v>0.4385964912280542</v>
      </c>
      <c r="H85" s="24"/>
      <c r="I85" s="24">
        <f aca="true" t="shared" si="21" ref="I85:L95">+I10/I9*100-100</f>
        <v>8.752344373081385</v>
      </c>
      <c r="J85" s="24">
        <f t="shared" si="21"/>
        <v>124.08552530379944</v>
      </c>
      <c r="K85" s="24">
        <f t="shared" si="21"/>
        <v>6.696722778999373</v>
      </c>
      <c r="L85" s="24">
        <f t="shared" si="21"/>
        <v>16.86044840569751</v>
      </c>
      <c r="M85" s="24"/>
      <c r="N85" s="24">
        <f aca="true" t="shared" si="22" ref="N85:Q95">+N10/N9*100-100</f>
        <v>17.40609644584157</v>
      </c>
      <c r="O85" s="24">
        <f t="shared" si="22"/>
        <v>166.57546668667396</v>
      </c>
      <c r="P85" s="24">
        <f t="shared" si="22"/>
        <v>14.570743771104816</v>
      </c>
      <c r="Q85" s="25">
        <f t="shared" si="22"/>
        <v>29.315730558860707</v>
      </c>
    </row>
    <row r="86" spans="2:17" ht="29.25" customHeight="1">
      <c r="B86" s="10">
        <v>2006</v>
      </c>
      <c r="C86" s="12"/>
      <c r="D86" s="24">
        <f t="shared" si="17"/>
        <v>-9.206631142687982</v>
      </c>
      <c r="E86" s="24">
        <f t="shared" si="20"/>
        <v>-44.339622641509436</v>
      </c>
      <c r="F86" s="24">
        <f t="shared" si="20"/>
        <v>-5.685179099572792</v>
      </c>
      <c r="G86" s="24">
        <f t="shared" si="20"/>
        <v>-39.73799126637555</v>
      </c>
      <c r="H86" s="24"/>
      <c r="I86" s="24">
        <f t="shared" si="21"/>
        <v>9.479790220903723</v>
      </c>
      <c r="J86" s="24">
        <f t="shared" si="21"/>
        <v>8.28608300498361</v>
      </c>
      <c r="K86" s="24">
        <f t="shared" si="21"/>
        <v>16.149008231424375</v>
      </c>
      <c r="L86" s="24">
        <f t="shared" si="21"/>
        <v>-44.73279528144658</v>
      </c>
      <c r="M86" s="24"/>
      <c r="N86" s="24">
        <f t="shared" si="22"/>
        <v>29.91100279011127</v>
      </c>
      <c r="O86" s="24">
        <f t="shared" si="22"/>
        <v>15.605492064284078</v>
      </c>
      <c r="P86" s="24">
        <f t="shared" si="22"/>
        <v>39.717796142461935</v>
      </c>
      <c r="Q86" s="25">
        <f t="shared" si="22"/>
        <v>-40.94121759815278</v>
      </c>
    </row>
    <row r="87" spans="2:17" ht="29.25" customHeight="1">
      <c r="B87" s="10">
        <v>2007</v>
      </c>
      <c r="C87" s="12"/>
      <c r="D87" s="24">
        <f t="shared" si="17"/>
        <v>20.508640365177698</v>
      </c>
      <c r="E87" s="24">
        <f t="shared" si="20"/>
        <v>164.40677966101697</v>
      </c>
      <c r="F87" s="24">
        <f t="shared" si="20"/>
        <v>18.083623693379792</v>
      </c>
      <c r="G87" s="24">
        <f t="shared" si="20"/>
        <v>9.420289855072468</v>
      </c>
      <c r="H87" s="24"/>
      <c r="I87" s="24">
        <f t="shared" si="21"/>
        <v>21.64242724935596</v>
      </c>
      <c r="J87" s="24">
        <f t="shared" si="21"/>
        <v>-12.349999049122346</v>
      </c>
      <c r="K87" s="24">
        <f t="shared" si="21"/>
        <v>25.684858837482835</v>
      </c>
      <c r="L87" s="24">
        <f t="shared" si="21"/>
        <v>-36.31175524441439</v>
      </c>
      <c r="M87" s="24"/>
      <c r="N87" s="24">
        <f t="shared" si="22"/>
        <v>31.145439264345868</v>
      </c>
      <c r="O87" s="24">
        <f t="shared" si="22"/>
        <v>1.9918735138543013</v>
      </c>
      <c r="P87" s="24">
        <f t="shared" si="22"/>
        <v>35.239656724878245</v>
      </c>
      <c r="Q87" s="25">
        <f t="shared" si="22"/>
        <v>-31.721555082004144</v>
      </c>
    </row>
    <row r="88" spans="2:17" ht="29.25" customHeight="1">
      <c r="B88" s="10">
        <v>2008</v>
      </c>
      <c r="C88" s="12"/>
      <c r="D88" s="24">
        <f t="shared" si="17"/>
        <v>-20.481601731601728</v>
      </c>
      <c r="E88" s="24">
        <f t="shared" si="20"/>
        <v>-37.82051282051282</v>
      </c>
      <c r="F88" s="24">
        <f t="shared" si="20"/>
        <v>-17.851873709058722</v>
      </c>
      <c r="G88" s="24">
        <f t="shared" si="20"/>
        <v>-61.58940397350993</v>
      </c>
      <c r="H88" s="24"/>
      <c r="I88" s="24">
        <f t="shared" si="21"/>
        <v>-34.085108565038155</v>
      </c>
      <c r="J88" s="24">
        <f t="shared" si="21"/>
        <v>3.01879696529177</v>
      </c>
      <c r="K88" s="24">
        <f t="shared" si="21"/>
        <v>-36.0154100976848</v>
      </c>
      <c r="L88" s="24">
        <f t="shared" si="21"/>
        <v>14.16511942076437</v>
      </c>
      <c r="M88" s="24"/>
      <c r="N88" s="24">
        <f t="shared" si="22"/>
        <v>-24.645261023353356</v>
      </c>
      <c r="O88" s="24">
        <f t="shared" si="22"/>
        <v>8.715978600588812</v>
      </c>
      <c r="P88" s="24">
        <f t="shared" si="22"/>
        <v>-26.5819103914193</v>
      </c>
      <c r="Q88" s="25">
        <f t="shared" si="22"/>
        <v>26.955024186857884</v>
      </c>
    </row>
    <row r="89" spans="2:17" ht="29.25" customHeight="1">
      <c r="B89" s="10">
        <v>2009</v>
      </c>
      <c r="C89" s="12"/>
      <c r="D89" s="24">
        <f t="shared" si="17"/>
        <v>-6.226607689690368</v>
      </c>
      <c r="E89" s="24">
        <f t="shared" si="20"/>
        <v>1.0309278350515427</v>
      </c>
      <c r="F89" s="24">
        <f t="shared" si="20"/>
        <v>-27.15517241379311</v>
      </c>
      <c r="G89" s="24">
        <f t="shared" si="20"/>
        <v>986.2068965517242</v>
      </c>
      <c r="H89" s="24"/>
      <c r="I89" s="24">
        <f t="shared" si="21"/>
        <v>-36.80843731007114</v>
      </c>
      <c r="J89" s="24">
        <f t="shared" si="21"/>
        <v>18.566985629137676</v>
      </c>
      <c r="K89" s="24">
        <f t="shared" si="21"/>
        <v>-44.73328329648185</v>
      </c>
      <c r="L89" s="24">
        <f t="shared" si="21"/>
        <v>90.5020329053788</v>
      </c>
      <c r="M89" s="24"/>
      <c r="N89" s="24">
        <f t="shared" si="22"/>
        <v>-40.793823998535196</v>
      </c>
      <c r="O89" s="24">
        <f t="shared" si="22"/>
        <v>15.586883389223118</v>
      </c>
      <c r="P89" s="24">
        <f t="shared" si="22"/>
        <v>-48.427623691227375</v>
      </c>
      <c r="Q89" s="25">
        <f t="shared" si="22"/>
        <v>90.27679725608158</v>
      </c>
    </row>
    <row r="90" spans="2:17" ht="29.25" customHeight="1">
      <c r="B90" s="10">
        <v>2010</v>
      </c>
      <c r="C90" s="12"/>
      <c r="D90" s="24">
        <f t="shared" si="17"/>
        <v>59.941944847605214</v>
      </c>
      <c r="E90" s="24">
        <f t="shared" si="20"/>
        <v>111.22448979591834</v>
      </c>
      <c r="F90" s="24">
        <f t="shared" si="20"/>
        <v>67.0611439842209</v>
      </c>
      <c r="G90" s="24">
        <f t="shared" si="20"/>
        <v>29.047619047619065</v>
      </c>
      <c r="H90" s="24"/>
      <c r="I90" s="24">
        <f t="shared" si="21"/>
        <v>67.14938893299308</v>
      </c>
      <c r="J90" s="24">
        <f t="shared" si="21"/>
        <v>114.88915731135432</v>
      </c>
      <c r="K90" s="24">
        <f t="shared" si="21"/>
        <v>80.45353608885529</v>
      </c>
      <c r="L90" s="24">
        <f t="shared" si="21"/>
        <v>-18.387232987873702</v>
      </c>
      <c r="M90" s="24"/>
      <c r="N90" s="24">
        <f t="shared" si="22"/>
        <v>75.2991889154759</v>
      </c>
      <c r="O90" s="24">
        <f t="shared" si="22"/>
        <v>126.96912577533115</v>
      </c>
      <c r="P90" s="24">
        <f t="shared" si="22"/>
        <v>88.40695962247304</v>
      </c>
      <c r="Q90" s="25">
        <f t="shared" si="22"/>
        <v>-9.598257357726126</v>
      </c>
    </row>
    <row r="91" spans="2:17" ht="29.25" customHeight="1">
      <c r="B91" s="10">
        <v>2011</v>
      </c>
      <c r="C91" s="12"/>
      <c r="D91" s="24">
        <f t="shared" si="17"/>
        <v>-29.718693284936478</v>
      </c>
      <c r="E91" s="24">
        <f t="shared" si="20"/>
        <v>-28.502415458937207</v>
      </c>
      <c r="F91" s="24">
        <f t="shared" si="20"/>
        <v>-15.466351829988184</v>
      </c>
      <c r="G91" s="24">
        <f t="shared" si="20"/>
        <v>-89.42189421894219</v>
      </c>
      <c r="H91" s="24"/>
      <c r="I91" s="24">
        <f t="shared" si="21"/>
        <v>-18.370158639726483</v>
      </c>
      <c r="J91" s="24">
        <f t="shared" si="21"/>
        <v>-50.998286133108486</v>
      </c>
      <c r="K91" s="24">
        <f t="shared" si="21"/>
        <v>-12.602587830561205</v>
      </c>
      <c r="L91" s="24">
        <f t="shared" si="21"/>
        <v>-66.33860666355478</v>
      </c>
      <c r="M91" s="24"/>
      <c r="N91" s="24">
        <f t="shared" si="22"/>
        <v>-6.020231819770643</v>
      </c>
      <c r="O91" s="24">
        <f t="shared" si="22"/>
        <v>-44.71509203849562</v>
      </c>
      <c r="P91" s="24">
        <f t="shared" si="22"/>
        <v>1.3233965981091842</v>
      </c>
      <c r="Q91" s="25">
        <f t="shared" si="22"/>
        <v>-65.4757698206028</v>
      </c>
    </row>
    <row r="92" spans="2:17" ht="29.25" customHeight="1">
      <c r="B92" s="10">
        <v>2012</v>
      </c>
      <c r="C92" s="12"/>
      <c r="D92" s="24">
        <f t="shared" si="17"/>
        <v>3.4538411878631337</v>
      </c>
      <c r="E92" s="24">
        <f t="shared" si="20"/>
        <v>16.21621621621621</v>
      </c>
      <c r="F92" s="24">
        <f t="shared" si="20"/>
        <v>-3.666201117318437</v>
      </c>
      <c r="G92" s="24">
        <f t="shared" si="20"/>
        <v>218.60465116279067</v>
      </c>
      <c r="H92" s="24"/>
      <c r="I92" s="24">
        <f t="shared" si="21"/>
        <v>13.551065345809477</v>
      </c>
      <c r="J92" s="24">
        <f t="shared" si="21"/>
        <v>88.75043578987615</v>
      </c>
      <c r="K92" s="24">
        <f t="shared" si="21"/>
        <v>11.900000264465604</v>
      </c>
      <c r="L92" s="24">
        <f t="shared" si="21"/>
        <v>-8.774079292504595</v>
      </c>
      <c r="M92" s="24"/>
      <c r="N92" s="24">
        <f t="shared" si="22"/>
        <v>16.713363270185667</v>
      </c>
      <c r="O92" s="24">
        <f t="shared" si="22"/>
        <v>101.46841878059058</v>
      </c>
      <c r="P92" s="24">
        <f t="shared" si="22"/>
        <v>14.61086783245078</v>
      </c>
      <c r="Q92" s="25">
        <f t="shared" si="22"/>
        <v>1.3934143332800915</v>
      </c>
    </row>
    <row r="93" spans="2:17" ht="29.25" customHeight="1">
      <c r="B93" s="10">
        <v>2013</v>
      </c>
      <c r="C93" s="12"/>
      <c r="D93" s="24">
        <f t="shared" si="17"/>
        <v>2.7769110764430707</v>
      </c>
      <c r="E93" s="24">
        <f t="shared" si="20"/>
        <v>-26.162790697674424</v>
      </c>
      <c r="F93" s="24">
        <f t="shared" si="20"/>
        <v>8.481333816600213</v>
      </c>
      <c r="G93" s="24">
        <f t="shared" si="20"/>
        <v>-36.496350364963504</v>
      </c>
      <c r="H93" s="24"/>
      <c r="I93" s="24">
        <f t="shared" si="21"/>
        <v>18.239722568843987</v>
      </c>
      <c r="J93" s="24">
        <f t="shared" si="21"/>
        <v>-32.29183424196384</v>
      </c>
      <c r="K93" s="24">
        <f t="shared" si="21"/>
        <v>19.78434354153245</v>
      </c>
      <c r="L93" s="24">
        <f t="shared" si="21"/>
        <v>61.94080875170934</v>
      </c>
      <c r="M93" s="24"/>
      <c r="N93" s="24">
        <f t="shared" si="22"/>
        <v>24.28564471601274</v>
      </c>
      <c r="O93" s="24">
        <f t="shared" si="22"/>
        <v>-29.47295511929603</v>
      </c>
      <c r="P93" s="24">
        <f t="shared" si="22"/>
        <v>26.248753936665352</v>
      </c>
      <c r="Q93" s="25">
        <f t="shared" si="22"/>
        <v>58.04331317258092</v>
      </c>
    </row>
    <row r="94" spans="2:17" ht="29.25" customHeight="1">
      <c r="B94" s="10">
        <v>2014</v>
      </c>
      <c r="C94" s="12"/>
      <c r="D94" s="24">
        <f t="shared" si="17"/>
        <v>16.545233758348516</v>
      </c>
      <c r="E94" s="24">
        <f t="shared" si="20"/>
        <v>59.055118110236236</v>
      </c>
      <c r="F94" s="24">
        <f t="shared" si="20"/>
        <v>14.968259271633812</v>
      </c>
      <c r="G94" s="24">
        <f t="shared" si="20"/>
        <v>12.643678160919535</v>
      </c>
      <c r="H94" s="24"/>
      <c r="I94" s="24">
        <f t="shared" si="21"/>
        <v>17.86306046196073</v>
      </c>
      <c r="J94" s="24">
        <f t="shared" si="21"/>
        <v>354.3827768880128</v>
      </c>
      <c r="K94" s="24">
        <f t="shared" si="21"/>
        <v>6.436828191422066</v>
      </c>
      <c r="L94" s="24">
        <f t="shared" si="21"/>
        <v>57.38562682831207</v>
      </c>
      <c r="M94" s="24"/>
      <c r="N94" s="24">
        <f t="shared" si="22"/>
        <v>32.188985731153764</v>
      </c>
      <c r="O94" s="24">
        <f t="shared" si="22"/>
        <v>462.51627795577986</v>
      </c>
      <c r="P94" s="24">
        <f t="shared" si="22"/>
        <v>17.2005381834702</v>
      </c>
      <c r="Q94" s="25">
        <f t="shared" si="22"/>
        <v>99.67941502827068</v>
      </c>
    </row>
    <row r="95" spans="2:17" ht="29.25" customHeight="1">
      <c r="B95" s="10">
        <v>2015</v>
      </c>
      <c r="C95" s="12"/>
      <c r="D95" s="24">
        <f t="shared" si="17"/>
        <v>-16.59286272466788</v>
      </c>
      <c r="E95" s="24">
        <f t="shared" si="20"/>
        <v>-36.633663366336634</v>
      </c>
      <c r="F95" s="24">
        <f t="shared" si="20"/>
        <v>-13.920371984888106</v>
      </c>
      <c r="G95" s="24">
        <f t="shared" si="20"/>
        <v>-42.85714285714286</v>
      </c>
      <c r="H95" s="24"/>
      <c r="I95" s="24">
        <f t="shared" si="21"/>
        <v>-20.679041903025492</v>
      </c>
      <c r="J95" s="24">
        <f t="shared" si="21"/>
        <v>-12.946897607540592</v>
      </c>
      <c r="K95" s="24">
        <f t="shared" si="21"/>
        <v>-20.783818534092575</v>
      </c>
      <c r="L95" s="24">
        <f t="shared" si="21"/>
        <v>-38.44311377245509</v>
      </c>
      <c r="M95" s="24"/>
      <c r="N95" s="24">
        <f t="shared" si="22"/>
        <v>-16.887184361954695</v>
      </c>
      <c r="O95" s="24">
        <f t="shared" si="22"/>
        <v>-11.180323337369188</v>
      </c>
      <c r="P95" s="24">
        <f t="shared" si="22"/>
        <v>-16.041002096120025</v>
      </c>
      <c r="Q95" s="25">
        <f t="shared" si="22"/>
        <v>-46.36803098418639</v>
      </c>
    </row>
    <row r="96" spans="2:17" ht="29.25" customHeight="1">
      <c r="B96" s="10"/>
      <c r="C96" s="12"/>
      <c r="D96" s="21"/>
      <c r="E96" s="21"/>
      <c r="F96" s="21"/>
      <c r="G96" s="21"/>
      <c r="H96" s="21"/>
      <c r="I96" s="23"/>
      <c r="J96" s="23"/>
      <c r="K96" s="23"/>
      <c r="L96" s="23"/>
      <c r="M96" s="21"/>
      <c r="N96" s="21"/>
      <c r="O96" s="21"/>
      <c r="P96" s="21"/>
      <c r="Q96" s="22"/>
    </row>
    <row r="97" spans="2:17" ht="29.25" customHeight="1" hidden="1">
      <c r="B97" s="10">
        <v>2003</v>
      </c>
      <c r="C97" s="12" t="s">
        <v>12</v>
      </c>
      <c r="D97" s="24">
        <f aca="true" t="shared" si="23" ref="D97:G106">+D26/D22*100-100</f>
        <v>43.814432989690715</v>
      </c>
      <c r="E97" s="24">
        <f t="shared" si="23"/>
        <v>-23.076923076923066</v>
      </c>
      <c r="F97" s="24">
        <f t="shared" si="23"/>
        <v>42.93785310734464</v>
      </c>
      <c r="G97" s="24">
        <f t="shared" si="23"/>
        <v>300</v>
      </c>
      <c r="H97" s="24"/>
      <c r="I97" s="24">
        <f aca="true" t="shared" si="24" ref="I97:L106">+I26/I22*100-100</f>
        <v>52.324777677809465</v>
      </c>
      <c r="J97" s="24">
        <f t="shared" si="24"/>
        <v>-47.90984396070122</v>
      </c>
      <c r="K97" s="24">
        <f t="shared" si="24"/>
        <v>46.37430661628747</v>
      </c>
      <c r="L97" s="24">
        <f t="shared" si="24"/>
        <v>332.7842527842528</v>
      </c>
      <c r="M97" s="24"/>
      <c r="N97" s="24">
        <f aca="true" t="shared" si="25" ref="N97:Q106">+N26/N22*100-100</f>
        <v>110.07772022825307</v>
      </c>
      <c r="O97" s="24">
        <f t="shared" si="25"/>
        <v>-27.002648694334724</v>
      </c>
      <c r="P97" s="24">
        <f t="shared" si="25"/>
        <v>101.4277727021454</v>
      </c>
      <c r="Q97" s="25">
        <f t="shared" si="25"/>
        <v>489.0679417465001</v>
      </c>
    </row>
    <row r="98" spans="2:17" ht="29.25" customHeight="1" hidden="1">
      <c r="B98" s="10"/>
      <c r="C98" s="12" t="s">
        <v>13</v>
      </c>
      <c r="D98" s="24">
        <f t="shared" si="23"/>
        <v>13.495575221238937</v>
      </c>
      <c r="E98" s="24">
        <f t="shared" si="23"/>
        <v>-50</v>
      </c>
      <c r="F98" s="24">
        <f t="shared" si="23"/>
        <v>7.56501182033098</v>
      </c>
      <c r="G98" s="24">
        <f t="shared" si="23"/>
        <v>178.9473684210526</v>
      </c>
      <c r="H98" s="24"/>
      <c r="I98" s="24">
        <f t="shared" si="24"/>
        <v>-1.5228090822922127</v>
      </c>
      <c r="J98" s="24">
        <f t="shared" si="24"/>
        <v>-83.89461500303148</v>
      </c>
      <c r="K98" s="24">
        <f t="shared" si="24"/>
        <v>2.8930874121965218</v>
      </c>
      <c r="L98" s="24">
        <f t="shared" si="24"/>
        <v>-29.18886075949368</v>
      </c>
      <c r="M98" s="24"/>
      <c r="N98" s="24">
        <f t="shared" si="25"/>
        <v>23.624577894669585</v>
      </c>
      <c r="O98" s="24">
        <f t="shared" si="25"/>
        <v>-82.24083668656691</v>
      </c>
      <c r="P98" s="24">
        <f t="shared" si="25"/>
        <v>28.87063109640775</v>
      </c>
      <c r="Q98" s="25">
        <f t="shared" si="25"/>
        <v>-5.359516034962368</v>
      </c>
    </row>
    <row r="99" spans="2:17" ht="29.25" customHeight="1" hidden="1">
      <c r="B99" s="10"/>
      <c r="C99" s="12" t="s">
        <v>14</v>
      </c>
      <c r="D99" s="24">
        <f t="shared" si="23"/>
        <v>28.503562945368174</v>
      </c>
      <c r="E99" s="24">
        <f t="shared" si="23"/>
        <v>-28.57142857142857</v>
      </c>
      <c r="F99" s="24">
        <f t="shared" si="23"/>
        <v>31.496062992125985</v>
      </c>
      <c r="G99" s="24">
        <f t="shared" si="23"/>
        <v>6.060606060606062</v>
      </c>
      <c r="H99" s="24"/>
      <c r="I99" s="24">
        <f t="shared" si="24"/>
        <v>35.25690657424755</v>
      </c>
      <c r="J99" s="24">
        <f t="shared" si="24"/>
        <v>-69.2148602068173</v>
      </c>
      <c r="K99" s="24">
        <f t="shared" si="24"/>
        <v>47.381333748088764</v>
      </c>
      <c r="L99" s="24">
        <f t="shared" si="24"/>
        <v>-61.533632787434094</v>
      </c>
      <c r="M99" s="24"/>
      <c r="N99" s="24">
        <f t="shared" si="25"/>
        <v>67.50702072697695</v>
      </c>
      <c r="O99" s="24">
        <f t="shared" si="25"/>
        <v>-63.66485273391101</v>
      </c>
      <c r="P99" s="24">
        <f t="shared" si="25"/>
        <v>82.04597072174201</v>
      </c>
      <c r="Q99" s="25">
        <f t="shared" si="25"/>
        <v>-49.79389253953518</v>
      </c>
    </row>
    <row r="100" spans="2:17" ht="29.25" customHeight="1" hidden="1">
      <c r="B100" s="10"/>
      <c r="C100" s="12" t="s">
        <v>15</v>
      </c>
      <c r="D100" s="24">
        <f t="shared" si="23"/>
        <v>8.333333333333329</v>
      </c>
      <c r="E100" s="24">
        <f t="shared" si="23"/>
        <v>-77.14285714285714</v>
      </c>
      <c r="F100" s="24">
        <f t="shared" si="23"/>
        <v>23.272727272727266</v>
      </c>
      <c r="G100" s="24">
        <f t="shared" si="23"/>
        <v>-51.724137931034484</v>
      </c>
      <c r="H100" s="21"/>
      <c r="I100" s="24">
        <f t="shared" si="24"/>
        <v>37.94280109481386</v>
      </c>
      <c r="J100" s="24">
        <f t="shared" si="24"/>
        <v>611.031484962406</v>
      </c>
      <c r="K100" s="24">
        <f t="shared" si="24"/>
        <v>36.61647072672366</v>
      </c>
      <c r="L100" s="24">
        <f t="shared" si="24"/>
        <v>-36.21119733924613</v>
      </c>
      <c r="M100" s="21"/>
      <c r="N100" s="24">
        <f t="shared" si="25"/>
        <v>57.59949474408401</v>
      </c>
      <c r="O100" s="24">
        <f t="shared" si="25"/>
        <v>759.4025507986361</v>
      </c>
      <c r="P100" s="24">
        <f t="shared" si="25"/>
        <v>56.287370000224115</v>
      </c>
      <c r="Q100" s="25">
        <f t="shared" si="25"/>
        <v>-33.947695066566666</v>
      </c>
    </row>
    <row r="101" spans="2:17" ht="29.25" customHeight="1" hidden="1">
      <c r="B101" s="10">
        <v>2004</v>
      </c>
      <c r="C101" s="12" t="s">
        <v>12</v>
      </c>
      <c r="D101" s="24">
        <f t="shared" si="23"/>
        <v>120.07168458781362</v>
      </c>
      <c r="E101" s="24">
        <f t="shared" si="23"/>
        <v>-60</v>
      </c>
      <c r="F101" s="24">
        <f t="shared" si="23"/>
        <v>129.24901185770753</v>
      </c>
      <c r="G101" s="24">
        <f t="shared" si="23"/>
        <v>87.5</v>
      </c>
      <c r="H101" s="26"/>
      <c r="I101" s="24">
        <f t="shared" si="24"/>
        <v>155.57142748499913</v>
      </c>
      <c r="J101" s="24">
        <f t="shared" si="24"/>
        <v>-79.2085798816568</v>
      </c>
      <c r="K101" s="24">
        <f t="shared" si="24"/>
        <v>182.23519804591803</v>
      </c>
      <c r="L101" s="24">
        <f t="shared" si="24"/>
        <v>-27.243892805419577</v>
      </c>
      <c r="M101" s="26"/>
      <c r="N101" s="24">
        <f t="shared" si="25"/>
        <v>180.57217858745497</v>
      </c>
      <c r="O101" s="24">
        <f t="shared" si="25"/>
        <v>-79.26560687091657</v>
      </c>
      <c r="P101" s="24">
        <f t="shared" si="25"/>
        <v>210.68693923730348</v>
      </c>
      <c r="Q101" s="25">
        <f t="shared" si="25"/>
        <v>-21.32664490355893</v>
      </c>
    </row>
    <row r="102" spans="2:17" ht="29.25" customHeight="1" hidden="1">
      <c r="B102" s="10"/>
      <c r="C102" s="12" t="s">
        <v>13</v>
      </c>
      <c r="D102" s="24">
        <f t="shared" si="23"/>
        <v>10.916179337231966</v>
      </c>
      <c r="E102" s="24">
        <f t="shared" si="23"/>
        <v>-80</v>
      </c>
      <c r="F102" s="24">
        <f t="shared" si="23"/>
        <v>17.142857142857153</v>
      </c>
      <c r="G102" s="24">
        <f t="shared" si="23"/>
        <v>-33.9622641509434</v>
      </c>
      <c r="H102" s="26"/>
      <c r="I102" s="24">
        <f t="shared" si="24"/>
        <v>28.372982668130277</v>
      </c>
      <c r="J102" s="24">
        <f t="shared" si="24"/>
        <v>-84.12046543463381</v>
      </c>
      <c r="K102" s="24">
        <f t="shared" si="24"/>
        <v>18.90172512360391</v>
      </c>
      <c r="L102" s="24">
        <f t="shared" si="24"/>
        <v>166.46168807024566</v>
      </c>
      <c r="M102" s="26"/>
      <c r="N102" s="24">
        <f t="shared" si="25"/>
        <v>45.26822156935549</v>
      </c>
      <c r="O102" s="24">
        <f t="shared" si="25"/>
        <v>-80.64649491304542</v>
      </c>
      <c r="P102" s="24">
        <f t="shared" si="25"/>
        <v>34.87165796164305</v>
      </c>
      <c r="Q102" s="25">
        <f t="shared" si="25"/>
        <v>179.85109864745198</v>
      </c>
    </row>
    <row r="103" spans="2:17" ht="29.25" customHeight="1" hidden="1">
      <c r="B103" s="10"/>
      <c r="C103" s="12" t="s">
        <v>14</v>
      </c>
      <c r="D103" s="24">
        <f t="shared" si="23"/>
        <v>15.711645101663578</v>
      </c>
      <c r="E103" s="24">
        <f t="shared" si="23"/>
        <v>0</v>
      </c>
      <c r="F103" s="24">
        <f t="shared" si="23"/>
        <v>22.75449101796407</v>
      </c>
      <c r="G103" s="24">
        <f t="shared" si="23"/>
        <v>-82.85714285714286</v>
      </c>
      <c r="H103" s="26"/>
      <c r="I103" s="24">
        <f t="shared" si="24"/>
        <v>31.351265177128084</v>
      </c>
      <c r="J103" s="24">
        <f t="shared" si="24"/>
        <v>56.18313013187358</v>
      </c>
      <c r="K103" s="24">
        <f t="shared" si="24"/>
        <v>33.330666684822575</v>
      </c>
      <c r="L103" s="24">
        <f t="shared" si="24"/>
        <v>-60.23209428830463</v>
      </c>
      <c r="M103" s="26"/>
      <c r="N103" s="24">
        <f t="shared" si="25"/>
        <v>48.513559720639535</v>
      </c>
      <c r="O103" s="24">
        <f t="shared" si="25"/>
        <v>93.06827791241267</v>
      </c>
      <c r="P103" s="24">
        <f t="shared" si="25"/>
        <v>50.91511911700593</v>
      </c>
      <c r="Q103" s="25">
        <f t="shared" si="25"/>
        <v>-60.019232032735445</v>
      </c>
    </row>
    <row r="104" spans="2:17" ht="29.25" customHeight="1" hidden="1">
      <c r="B104" s="10"/>
      <c r="C104" s="12" t="s">
        <v>15</v>
      </c>
      <c r="D104" s="24">
        <f t="shared" si="23"/>
        <v>24.038461538461547</v>
      </c>
      <c r="E104" s="24">
        <f t="shared" si="23"/>
        <v>12.5</v>
      </c>
      <c r="F104" s="24">
        <f t="shared" si="23"/>
        <v>8.70206489675516</v>
      </c>
      <c r="G104" s="24">
        <f t="shared" si="23"/>
        <v>273.8095238095238</v>
      </c>
      <c r="H104" s="26"/>
      <c r="I104" s="24">
        <f t="shared" si="24"/>
        <v>30.732540953148856</v>
      </c>
      <c r="J104" s="24">
        <f t="shared" si="24"/>
        <v>-18.739983146902844</v>
      </c>
      <c r="K104" s="24">
        <f t="shared" si="24"/>
        <v>7.066024235550827</v>
      </c>
      <c r="L104" s="24">
        <f t="shared" si="24"/>
        <v>1611.0362806865087</v>
      </c>
      <c r="M104" s="26"/>
      <c r="N104" s="24">
        <f t="shared" si="25"/>
        <v>51.8291384755089</v>
      </c>
      <c r="O104" s="24">
        <f t="shared" si="25"/>
        <v>-11.866663472233071</v>
      </c>
      <c r="P104" s="24">
        <f t="shared" si="25"/>
        <v>22.850187345673035</v>
      </c>
      <c r="Q104" s="25">
        <f t="shared" si="25"/>
        <v>2244.0368234259554</v>
      </c>
    </row>
    <row r="105" spans="2:17" ht="29.25" customHeight="1" hidden="1">
      <c r="B105" s="10">
        <v>2005</v>
      </c>
      <c r="C105" s="12" t="s">
        <v>12</v>
      </c>
      <c r="D105" s="24">
        <f t="shared" si="23"/>
        <v>-1.465798045602611</v>
      </c>
      <c r="E105" s="24">
        <f t="shared" si="23"/>
        <v>50</v>
      </c>
      <c r="F105" s="24">
        <f t="shared" si="23"/>
        <v>-25</v>
      </c>
      <c r="G105" s="24">
        <f t="shared" si="23"/>
        <v>446.66666666666663</v>
      </c>
      <c r="H105" s="26"/>
      <c r="I105" s="24">
        <f t="shared" si="24"/>
        <v>-25.004699105954785</v>
      </c>
      <c r="J105" s="24">
        <f t="shared" si="24"/>
        <v>109.21380291711137</v>
      </c>
      <c r="K105" s="24">
        <f t="shared" si="24"/>
        <v>-39.695136533583785</v>
      </c>
      <c r="L105" s="24">
        <f t="shared" si="24"/>
        <v>440.7093621991544</v>
      </c>
      <c r="M105" s="26"/>
      <c r="N105" s="24">
        <f t="shared" si="25"/>
        <v>-16.233457915467696</v>
      </c>
      <c r="O105" s="24">
        <f t="shared" si="25"/>
        <v>158.61012761107582</v>
      </c>
      <c r="P105" s="24">
        <f aca="true" t="shared" si="26" ref="P105:Q143">+P34/P30*100-100</f>
        <v>-33.91433056388358</v>
      </c>
      <c r="Q105" s="25">
        <f t="shared" si="25"/>
        <v>539.8435278164744</v>
      </c>
    </row>
    <row r="106" spans="2:17" ht="29.25" customHeight="1" hidden="1">
      <c r="B106" s="10"/>
      <c r="C106" s="12" t="s">
        <v>13</v>
      </c>
      <c r="D106" s="24">
        <f t="shared" si="23"/>
        <v>38.312829525483295</v>
      </c>
      <c r="E106" s="24">
        <f t="shared" si="23"/>
        <v>1800</v>
      </c>
      <c r="F106" s="24">
        <f t="shared" si="23"/>
        <v>42.2138836772983</v>
      </c>
      <c r="G106" s="24">
        <f t="shared" si="23"/>
        <v>-71.42857142857143</v>
      </c>
      <c r="H106" s="26"/>
      <c r="I106" s="24">
        <f t="shared" si="24"/>
        <v>46.4855755881311</v>
      </c>
      <c r="J106" s="24">
        <f t="shared" si="24"/>
        <v>5431.896551724138</v>
      </c>
      <c r="K106" s="24">
        <f t="shared" si="24"/>
        <v>53.69279290281423</v>
      </c>
      <c r="L106" s="24">
        <f t="shared" si="24"/>
        <v>-12.218369953736996</v>
      </c>
      <c r="M106" s="26"/>
      <c r="N106" s="24">
        <f t="shared" si="25"/>
        <v>56.732706710258924</v>
      </c>
      <c r="O106" s="24">
        <f t="shared" si="25"/>
        <v>5979.593554516875</v>
      </c>
      <c r="P106" s="24">
        <f t="shared" si="26"/>
        <v>63.93865617057844</v>
      </c>
      <c r="Q106" s="25">
        <f t="shared" si="25"/>
        <v>-0.791476630095417</v>
      </c>
    </row>
    <row r="107" spans="2:17" ht="29.25" customHeight="1" hidden="1">
      <c r="B107" s="10"/>
      <c r="C107" s="12" t="s">
        <v>14</v>
      </c>
      <c r="D107" s="24">
        <f aca="true" t="shared" si="27" ref="D107:G109">+D36/D32*100-100</f>
        <v>23.322683706070293</v>
      </c>
      <c r="E107" s="24">
        <f t="shared" si="27"/>
        <v>100</v>
      </c>
      <c r="F107" s="24">
        <f t="shared" si="27"/>
        <v>22.4390243902439</v>
      </c>
      <c r="G107" s="24">
        <f t="shared" si="27"/>
        <v>50</v>
      </c>
      <c r="H107" s="26"/>
      <c r="I107" s="24">
        <f aca="true" t="shared" si="28" ref="I107:L109">+I36/I32*100-100</f>
        <v>22.25849376731739</v>
      </c>
      <c r="J107" s="24">
        <f t="shared" si="28"/>
        <v>53.05082045563165</v>
      </c>
      <c r="K107" s="24">
        <f t="shared" si="28"/>
        <v>19.787367407825386</v>
      </c>
      <c r="L107" s="24">
        <f t="shared" si="28"/>
        <v>340.0419478387745</v>
      </c>
      <c r="M107" s="26"/>
      <c r="N107" s="24">
        <f aca="true" t="shared" si="29" ref="N107:Q109">+N36/N32*100-100</f>
        <v>30.708422604896526</v>
      </c>
      <c r="O107" s="24">
        <f t="shared" si="29"/>
        <v>72.74076233611058</v>
      </c>
      <c r="P107" s="24">
        <f t="shared" si="26"/>
        <v>27.53177906064417</v>
      </c>
      <c r="Q107" s="25">
        <f t="shared" si="29"/>
        <v>466.2519596141434</v>
      </c>
    </row>
    <row r="108" spans="2:17" ht="29.25" customHeight="1" hidden="1">
      <c r="B108" s="10"/>
      <c r="C108" s="12" t="s">
        <v>15</v>
      </c>
      <c r="D108" s="24">
        <f t="shared" si="27"/>
        <v>34.44075304540422</v>
      </c>
      <c r="E108" s="24">
        <f t="shared" si="27"/>
        <v>688.8888888888889</v>
      </c>
      <c r="F108" s="24">
        <f t="shared" si="27"/>
        <v>48.84667571234735</v>
      </c>
      <c r="G108" s="24">
        <f t="shared" si="27"/>
        <v>-70.70063694267516</v>
      </c>
      <c r="H108" s="26"/>
      <c r="I108" s="24">
        <f t="shared" si="28"/>
        <v>6.7856092946890385</v>
      </c>
      <c r="J108" s="24">
        <f t="shared" si="28"/>
        <v>92.99119578699094</v>
      </c>
      <c r="K108" s="24">
        <f t="shared" si="28"/>
        <v>14.882238333539078</v>
      </c>
      <c r="L108" s="24">
        <f t="shared" si="28"/>
        <v>-33.69540835544721</v>
      </c>
      <c r="M108" s="26"/>
      <c r="N108" s="24">
        <f t="shared" si="29"/>
        <v>13.803217968073682</v>
      </c>
      <c r="O108" s="24">
        <f t="shared" si="29"/>
        <v>135.99923440705385</v>
      </c>
      <c r="P108" s="24">
        <f t="shared" si="26"/>
        <v>21.90695248950132</v>
      </c>
      <c r="Q108" s="25">
        <f t="shared" si="29"/>
        <v>-27.18605933936736</v>
      </c>
    </row>
    <row r="109" spans="2:17" ht="29.25" customHeight="1" hidden="1">
      <c r="B109" s="10">
        <v>2006</v>
      </c>
      <c r="C109" s="12" t="s">
        <v>12</v>
      </c>
      <c r="D109" s="24">
        <f t="shared" si="27"/>
        <v>-13.388429752066116</v>
      </c>
      <c r="E109" s="24">
        <f t="shared" si="27"/>
        <v>183.33333333333337</v>
      </c>
      <c r="F109" s="24">
        <f t="shared" si="27"/>
        <v>7.816091954022994</v>
      </c>
      <c r="G109" s="24">
        <f t="shared" si="27"/>
        <v>-76.82926829268293</v>
      </c>
      <c r="H109" s="26"/>
      <c r="I109" s="24">
        <f t="shared" si="28"/>
        <v>-15.653558053672867</v>
      </c>
      <c r="J109" s="24">
        <f t="shared" si="28"/>
        <v>750.586634926033</v>
      </c>
      <c r="K109" s="24">
        <f t="shared" si="28"/>
        <v>-1.8440063213368774</v>
      </c>
      <c r="L109" s="24">
        <f t="shared" si="28"/>
        <v>-78.84057794639787</v>
      </c>
      <c r="M109" s="26"/>
      <c r="N109" s="24">
        <f t="shared" si="29"/>
        <v>-13.231748367308455</v>
      </c>
      <c r="O109" s="24">
        <f t="shared" si="29"/>
        <v>770.1786271461426</v>
      </c>
      <c r="P109" s="24">
        <f t="shared" si="26"/>
        <v>4.0511363789448325</v>
      </c>
      <c r="Q109" s="25">
        <f t="shared" si="29"/>
        <v>-83.3015764492992</v>
      </c>
    </row>
    <row r="110" spans="2:17" ht="29.25" customHeight="1" hidden="1">
      <c r="B110" s="10"/>
      <c r="C110" s="12" t="s">
        <v>13</v>
      </c>
      <c r="D110" s="24">
        <f aca="true" t="shared" si="30" ref="D110:G114">+D39/D35*100-100</f>
        <v>21.601016518424387</v>
      </c>
      <c r="E110" s="24">
        <f t="shared" si="30"/>
        <v>-26.31578947368422</v>
      </c>
      <c r="F110" s="24">
        <f t="shared" si="30"/>
        <v>17.94195250659631</v>
      </c>
      <c r="G110" s="24">
        <f t="shared" si="30"/>
        <v>390.00000000000006</v>
      </c>
      <c r="H110" s="26"/>
      <c r="I110" s="24">
        <f aca="true" t="shared" si="31" ref="I110:L114">+I39/I35*100-100</f>
        <v>29.228617269090222</v>
      </c>
      <c r="J110" s="24">
        <f t="shared" si="31"/>
        <v>89.12264297958546</v>
      </c>
      <c r="K110" s="24">
        <f t="shared" si="31"/>
        <v>28.694055249478367</v>
      </c>
      <c r="L110" s="24">
        <f t="shared" si="31"/>
        <v>25.711054047444364</v>
      </c>
      <c r="M110" s="26"/>
      <c r="N110" s="24">
        <f aca="true" t="shared" si="32" ref="N110:O114">+N39/N35*100-100</f>
        <v>60.222033343167425</v>
      </c>
      <c r="O110" s="24">
        <f t="shared" si="32"/>
        <v>113.78004302615398</v>
      </c>
      <c r="P110" s="24">
        <f t="shared" si="26"/>
        <v>61.57844190361362</v>
      </c>
      <c r="Q110" s="25">
        <f aca="true" t="shared" si="33" ref="Q110:Q137">+Q39/Q35*100-100</f>
        <v>38.92420596765294</v>
      </c>
    </row>
    <row r="111" spans="2:17" ht="29.25" customHeight="1" hidden="1">
      <c r="B111" s="10"/>
      <c r="C111" s="12" t="s">
        <v>14</v>
      </c>
      <c r="D111" s="24">
        <f t="shared" si="30"/>
        <v>-3.3678756476683986</v>
      </c>
      <c r="E111" s="24">
        <f t="shared" si="30"/>
        <v>-50</v>
      </c>
      <c r="F111" s="24">
        <f t="shared" si="30"/>
        <v>-3.851261620185923</v>
      </c>
      <c r="G111" s="24">
        <f t="shared" si="30"/>
        <v>88.88888888888889</v>
      </c>
      <c r="H111" s="26"/>
      <c r="I111" s="24">
        <f t="shared" si="31"/>
        <v>19.605599057256455</v>
      </c>
      <c r="J111" s="24">
        <f t="shared" si="31"/>
        <v>-85.33881544706985</v>
      </c>
      <c r="K111" s="24">
        <f t="shared" si="31"/>
        <v>18.548163636789923</v>
      </c>
      <c r="L111" s="24">
        <f t="shared" si="31"/>
        <v>102.51580147135013</v>
      </c>
      <c r="M111" s="26"/>
      <c r="N111" s="24">
        <f t="shared" si="32"/>
        <v>45.029346391085426</v>
      </c>
      <c r="O111" s="24">
        <f t="shared" si="32"/>
        <v>-82.89072405577227</v>
      </c>
      <c r="P111" s="24">
        <f t="shared" si="26"/>
        <v>44.35341983069952</v>
      </c>
      <c r="Q111" s="25">
        <f t="shared" si="33"/>
        <v>115.44276749092685</v>
      </c>
    </row>
    <row r="112" spans="2:17" ht="29.25" customHeight="1" hidden="1">
      <c r="B112" s="10"/>
      <c r="C112" s="12" t="s">
        <v>15</v>
      </c>
      <c r="D112" s="24">
        <f t="shared" si="30"/>
        <v>-30.80724876441515</v>
      </c>
      <c r="E112" s="24">
        <f t="shared" si="30"/>
        <v>-67.6056338028169</v>
      </c>
      <c r="F112" s="24">
        <f t="shared" si="30"/>
        <v>-28.62351868732908</v>
      </c>
      <c r="G112" s="24">
        <f t="shared" si="30"/>
        <v>-26.08695652173914</v>
      </c>
      <c r="H112" s="26"/>
      <c r="I112" s="24">
        <f t="shared" si="31"/>
        <v>1.1661536960265124</v>
      </c>
      <c r="J112" s="24">
        <f t="shared" si="31"/>
        <v>-40.61528736237686</v>
      </c>
      <c r="K112" s="24">
        <f t="shared" si="31"/>
        <v>13.360836882903698</v>
      </c>
      <c r="L112" s="24">
        <f t="shared" si="31"/>
        <v>-68.40373414186547</v>
      </c>
      <c r="M112" s="26"/>
      <c r="N112" s="24">
        <f t="shared" si="32"/>
        <v>20.813387959831346</v>
      </c>
      <c r="O112" s="24">
        <f t="shared" si="32"/>
        <v>-33.13159200370794</v>
      </c>
      <c r="P112" s="24">
        <f t="shared" si="26"/>
        <v>36.99310662702305</v>
      </c>
      <c r="Q112" s="25">
        <f t="shared" si="33"/>
        <v>-63.12139330727685</v>
      </c>
    </row>
    <row r="113" spans="2:17" ht="29.25" customHeight="1" hidden="1">
      <c r="B113" s="10">
        <v>2007</v>
      </c>
      <c r="C113" s="12" t="s">
        <v>12</v>
      </c>
      <c r="D113" s="24">
        <f t="shared" si="30"/>
        <v>20.419847328244273</v>
      </c>
      <c r="E113" s="24">
        <f t="shared" si="30"/>
        <v>-64.70588235294117</v>
      </c>
      <c r="F113" s="24">
        <f t="shared" si="30"/>
        <v>28.358208955223887</v>
      </c>
      <c r="G113" s="24">
        <f t="shared" si="30"/>
        <v>-39.473684210526315</v>
      </c>
      <c r="H113" s="26"/>
      <c r="I113" s="24">
        <f t="shared" si="31"/>
        <v>46.951908888913295</v>
      </c>
      <c r="J113" s="24">
        <f t="shared" si="31"/>
        <v>-92.44947324230854</v>
      </c>
      <c r="K113" s="24">
        <f t="shared" si="31"/>
        <v>57.580258918715</v>
      </c>
      <c r="L113" s="24">
        <f t="shared" si="31"/>
        <v>-29.426143471321552</v>
      </c>
      <c r="M113" s="26"/>
      <c r="N113" s="24">
        <f t="shared" si="32"/>
        <v>80.93534977651873</v>
      </c>
      <c r="O113" s="24">
        <f t="shared" si="32"/>
        <v>-90.6764895331032</v>
      </c>
      <c r="P113" s="24">
        <f t="shared" si="26"/>
        <v>92.29917521075649</v>
      </c>
      <c r="Q113" s="25">
        <f t="shared" si="33"/>
        <v>-1.4897329651496989</v>
      </c>
    </row>
    <row r="114" spans="2:17" ht="29.25" customHeight="1" hidden="1">
      <c r="B114" s="10"/>
      <c r="C114" s="12" t="s">
        <v>13</v>
      </c>
      <c r="D114" s="24">
        <f t="shared" si="30"/>
        <v>6.269592476489038</v>
      </c>
      <c r="E114" s="24">
        <f t="shared" si="30"/>
        <v>457.1428571428571</v>
      </c>
      <c r="F114" s="24">
        <f t="shared" si="30"/>
        <v>2.237136465324369</v>
      </c>
      <c r="G114" s="24">
        <f t="shared" si="30"/>
        <v>-48.97959183673469</v>
      </c>
      <c r="H114" s="26"/>
      <c r="I114" s="24">
        <f t="shared" si="31"/>
        <v>14.793133313049637</v>
      </c>
      <c r="J114" s="24">
        <f t="shared" si="31"/>
        <v>-40.53642056690837</v>
      </c>
      <c r="K114" s="24">
        <f t="shared" si="31"/>
        <v>19.300239329996913</v>
      </c>
      <c r="L114" s="24">
        <f t="shared" si="31"/>
        <v>-22.912461760686327</v>
      </c>
      <c r="M114" s="26"/>
      <c r="N114" s="24">
        <f t="shared" si="32"/>
        <v>19.405546725840566</v>
      </c>
      <c r="O114" s="24">
        <f t="shared" si="32"/>
        <v>-29.697389670869498</v>
      </c>
      <c r="P114" s="24">
        <f t="shared" si="26"/>
        <v>23.573908457644905</v>
      </c>
      <c r="Q114" s="25">
        <f t="shared" si="33"/>
        <v>-18.025144774060564</v>
      </c>
    </row>
    <row r="115" spans="2:17" ht="29.25" customHeight="1" hidden="1">
      <c r="B115" s="10"/>
      <c r="C115" s="12" t="s">
        <v>14</v>
      </c>
      <c r="D115" s="24">
        <f aca="true" t="shared" si="34" ref="D115:G116">+D44/D40*100-100</f>
        <v>8.310991957104562</v>
      </c>
      <c r="E115" s="24">
        <f t="shared" si="34"/>
        <v>940</v>
      </c>
      <c r="F115" s="24">
        <f t="shared" si="34"/>
        <v>-2.48618784530386</v>
      </c>
      <c r="G115" s="24">
        <f t="shared" si="34"/>
        <v>194.11764705882354</v>
      </c>
      <c r="H115" s="26"/>
      <c r="I115" s="24">
        <f aca="true" t="shared" si="35" ref="I115:L116">+I44/I40*100-100</f>
        <v>-8.03141831393198</v>
      </c>
      <c r="J115" s="24">
        <f t="shared" si="35"/>
        <v>2664.0397586084487</v>
      </c>
      <c r="K115" s="24">
        <f t="shared" si="35"/>
        <v>-9.784031928411878</v>
      </c>
      <c r="L115" s="24">
        <f t="shared" si="35"/>
        <v>-45.15779133068642</v>
      </c>
      <c r="M115" s="26"/>
      <c r="N115" s="24">
        <f aca="true" t="shared" si="36" ref="N115:O120">+N44/N40*100-100</f>
        <v>-0.9057379432315145</v>
      </c>
      <c r="O115" s="24">
        <f t="shared" si="36"/>
        <v>2935.419576128613</v>
      </c>
      <c r="P115" s="24">
        <f t="shared" si="26"/>
        <v>-2.6787901210535523</v>
      </c>
      <c r="Q115" s="25">
        <f t="shared" si="33"/>
        <v>-45.82301665181567</v>
      </c>
    </row>
    <row r="116" spans="2:17" ht="29.25" customHeight="1" hidden="1">
      <c r="B116" s="10"/>
      <c r="C116" s="12" t="s">
        <v>15</v>
      </c>
      <c r="D116" s="24">
        <f t="shared" si="34"/>
        <v>47.61904761904762</v>
      </c>
      <c r="E116" s="24">
        <f t="shared" si="34"/>
        <v>-13.043478260869563</v>
      </c>
      <c r="F116" s="24">
        <f t="shared" si="34"/>
        <v>49.04214559386972</v>
      </c>
      <c r="G116" s="24">
        <f t="shared" si="34"/>
        <v>55.882352941176464</v>
      </c>
      <c r="H116" s="26"/>
      <c r="I116" s="24">
        <f t="shared" si="35"/>
        <v>42.94263302664163</v>
      </c>
      <c r="J116" s="24">
        <f t="shared" si="35"/>
        <v>-50.74780448860108</v>
      </c>
      <c r="K116" s="24">
        <f t="shared" si="35"/>
        <v>49.413040909472386</v>
      </c>
      <c r="L116" s="24">
        <f t="shared" si="35"/>
        <v>-60.246063091546375</v>
      </c>
      <c r="M116" s="26"/>
      <c r="N116" s="24">
        <f t="shared" si="36"/>
        <v>51.07904126509112</v>
      </c>
      <c r="O116" s="24">
        <f t="shared" si="36"/>
        <v>-50.544193737556355</v>
      </c>
      <c r="P116" s="24">
        <f t="shared" si="26"/>
        <v>58.241862922090576</v>
      </c>
      <c r="Q116" s="25">
        <f t="shared" si="33"/>
        <v>-58.77114212949365</v>
      </c>
    </row>
    <row r="117" spans="2:17" ht="29.25" customHeight="1" hidden="1">
      <c r="B117" s="10">
        <v>2008</v>
      </c>
      <c r="C117" s="12" t="s">
        <v>12</v>
      </c>
      <c r="D117" s="24">
        <f aca="true" t="shared" si="37" ref="D117:G120">+D46/D42*100-100</f>
        <v>3.8034865293185476</v>
      </c>
      <c r="E117" s="24">
        <f t="shared" si="37"/>
        <v>233.33333333333337</v>
      </c>
      <c r="F117" s="24">
        <f t="shared" si="37"/>
        <v>2.8239202657807283</v>
      </c>
      <c r="G117" s="24">
        <f t="shared" si="37"/>
        <v>-30.434782608695656</v>
      </c>
      <c r="H117" s="26"/>
      <c r="I117" s="24">
        <f aca="true" t="shared" si="38" ref="I117:L120">+I46/I42*100-100</f>
        <v>-4.882879191422518</v>
      </c>
      <c r="J117" s="24">
        <f t="shared" si="38"/>
        <v>914.614773629865</v>
      </c>
      <c r="K117" s="24">
        <f t="shared" si="38"/>
        <v>-6.257943555803209</v>
      </c>
      <c r="L117" s="24">
        <f t="shared" si="38"/>
        <v>-24.611874006764197</v>
      </c>
      <c r="M117" s="26"/>
      <c r="N117" s="24">
        <f t="shared" si="36"/>
        <v>7.4055287766053794</v>
      </c>
      <c r="O117" s="24">
        <f t="shared" si="36"/>
        <v>953.7114955847862</v>
      </c>
      <c r="P117" s="24">
        <f t="shared" si="26"/>
        <v>6.04812751809169</v>
      </c>
      <c r="Q117" s="25">
        <f t="shared" si="33"/>
        <v>-16.858039670136236</v>
      </c>
    </row>
    <row r="118" spans="2:17" ht="29.25" customHeight="1" hidden="1">
      <c r="B118" s="10"/>
      <c r="C118" s="12" t="s">
        <v>13</v>
      </c>
      <c r="D118" s="24">
        <f t="shared" si="37"/>
        <v>-5.998033431661753</v>
      </c>
      <c r="E118" s="24">
        <f t="shared" si="37"/>
        <v>-74.35897435897436</v>
      </c>
      <c r="F118" s="24">
        <f t="shared" si="37"/>
        <v>0.8752735229759452</v>
      </c>
      <c r="G118" s="24">
        <f t="shared" si="37"/>
        <v>-43.99999999999999</v>
      </c>
      <c r="H118" s="26"/>
      <c r="I118" s="24">
        <f t="shared" si="38"/>
        <v>-31.758800441970976</v>
      </c>
      <c r="J118" s="24">
        <f t="shared" si="38"/>
        <v>-44.51257534816047</v>
      </c>
      <c r="K118" s="24">
        <f t="shared" si="38"/>
        <v>-29.51135193981149</v>
      </c>
      <c r="L118" s="24">
        <f t="shared" si="38"/>
        <v>-68.61427616055319</v>
      </c>
      <c r="M118" s="26"/>
      <c r="N118" s="24">
        <f t="shared" si="36"/>
        <v>-14.25516897388269</v>
      </c>
      <c r="O118" s="24">
        <f t="shared" si="36"/>
        <v>-31.689967752633223</v>
      </c>
      <c r="P118" s="24">
        <f t="shared" si="26"/>
        <v>-11.419676210881306</v>
      </c>
      <c r="Q118" s="25">
        <f t="shared" si="33"/>
        <v>-60.53243563571358</v>
      </c>
    </row>
    <row r="119" spans="2:17" ht="29.25" customHeight="1" hidden="1">
      <c r="B119" s="10"/>
      <c r="C119" s="12" t="s">
        <v>14</v>
      </c>
      <c r="D119" s="24">
        <f t="shared" si="37"/>
        <v>-18.811881188118804</v>
      </c>
      <c r="E119" s="24">
        <f t="shared" si="37"/>
        <v>-42.307692307692314</v>
      </c>
      <c r="F119" s="24">
        <f t="shared" si="37"/>
        <v>-12.322946175637398</v>
      </c>
      <c r="G119" s="24">
        <f t="shared" si="37"/>
        <v>-86</v>
      </c>
      <c r="H119" s="26"/>
      <c r="I119" s="24">
        <f t="shared" si="38"/>
        <v>-21.453334929455764</v>
      </c>
      <c r="J119" s="24">
        <f t="shared" si="38"/>
        <v>-35.236248282239316</v>
      </c>
      <c r="K119" s="24">
        <f t="shared" si="38"/>
        <v>-22.722799877831193</v>
      </c>
      <c r="L119" s="24">
        <f t="shared" si="38"/>
        <v>46.111505019218555</v>
      </c>
      <c r="M119" s="26"/>
      <c r="N119" s="24">
        <f t="shared" si="36"/>
        <v>-13.982268442163573</v>
      </c>
      <c r="O119" s="24">
        <f t="shared" si="36"/>
        <v>-36.16342069644585</v>
      </c>
      <c r="P119" s="24">
        <f t="shared" si="26"/>
        <v>-15.217509627999817</v>
      </c>
      <c r="Q119" s="25">
        <f t="shared" si="33"/>
        <v>73.62284165631922</v>
      </c>
    </row>
    <row r="120" spans="2:17" ht="29.25" customHeight="1" hidden="1">
      <c r="B120" s="10"/>
      <c r="C120" s="12" t="s">
        <v>15</v>
      </c>
      <c r="D120" s="24">
        <f t="shared" si="37"/>
        <v>-45.80645161290322</v>
      </c>
      <c r="E120" s="24">
        <f t="shared" si="37"/>
        <v>35</v>
      </c>
      <c r="F120" s="24">
        <f t="shared" si="37"/>
        <v>-46.529562982005146</v>
      </c>
      <c r="G120" s="24">
        <f t="shared" si="37"/>
        <v>-60.37735849056604</v>
      </c>
      <c r="H120" s="26"/>
      <c r="I120" s="24">
        <f t="shared" si="38"/>
        <v>-58.3918709998804</v>
      </c>
      <c r="J120" s="24">
        <f t="shared" si="38"/>
        <v>35.711970029898055</v>
      </c>
      <c r="K120" s="24">
        <f t="shared" si="38"/>
        <v>-63.639968600483066</v>
      </c>
      <c r="L120" s="24">
        <f t="shared" si="38"/>
        <v>352.40624047159264</v>
      </c>
      <c r="M120" s="26"/>
      <c r="N120" s="24">
        <f t="shared" si="36"/>
        <v>-55.328711243225264</v>
      </c>
      <c r="O120" s="24">
        <f t="shared" si="36"/>
        <v>58.86629252423876</v>
      </c>
      <c r="P120" s="24">
        <f t="shared" si="26"/>
        <v>-60.776060096017474</v>
      </c>
      <c r="Q120" s="25">
        <f t="shared" si="33"/>
        <v>350.69186190912365</v>
      </c>
    </row>
    <row r="121" spans="2:17" ht="29.25" customHeight="1" hidden="1">
      <c r="B121" s="10">
        <v>2009</v>
      </c>
      <c r="C121" s="12" t="s">
        <v>12</v>
      </c>
      <c r="D121" s="24">
        <f aca="true" t="shared" si="39" ref="D121:G124">+D50/D46*100-100</f>
        <v>67.02290076335876</v>
      </c>
      <c r="E121" s="24">
        <f t="shared" si="39"/>
        <v>100</v>
      </c>
      <c r="F121" s="24">
        <f t="shared" si="39"/>
        <v>21.970920840064622</v>
      </c>
      <c r="G121" s="24">
        <f t="shared" si="39"/>
        <v>1768.75</v>
      </c>
      <c r="H121" s="26"/>
      <c r="I121" s="24">
        <f aca="true" t="shared" si="40" ref="I121:L124">+I50/I46*100-100</f>
        <v>11.850566305284318</v>
      </c>
      <c r="J121" s="24">
        <f t="shared" si="40"/>
        <v>-2.1214967903554083</v>
      </c>
      <c r="K121" s="24">
        <f t="shared" si="40"/>
        <v>-2.168191348552824</v>
      </c>
      <c r="L121" s="24">
        <f t="shared" si="40"/>
        <v>673.2176639100588</v>
      </c>
      <c r="M121" s="26"/>
      <c r="N121" s="24">
        <f aca="true" t="shared" si="41" ref="N121:O124">+N50/N46*100-100</f>
        <v>5.379033150529551</v>
      </c>
      <c r="O121" s="24">
        <f t="shared" si="41"/>
        <v>1.0934966407195645</v>
      </c>
      <c r="P121" s="24">
        <f t="shared" si="26"/>
        <v>-6.93555114112992</v>
      </c>
      <c r="Q121" s="25">
        <f t="shared" si="33"/>
        <v>638.653715971551</v>
      </c>
    </row>
    <row r="122" spans="2:17" ht="29.25" customHeight="1" hidden="1">
      <c r="B122" s="10"/>
      <c r="C122" s="12" t="s">
        <v>13</v>
      </c>
      <c r="D122" s="24">
        <f t="shared" si="39"/>
        <v>-47.38493723849372</v>
      </c>
      <c r="E122" s="24">
        <f t="shared" si="39"/>
        <v>20</v>
      </c>
      <c r="F122" s="24">
        <f t="shared" si="39"/>
        <v>-53.579175704989154</v>
      </c>
      <c r="G122" s="24">
        <f t="shared" si="39"/>
        <v>264.2857142857143</v>
      </c>
      <c r="H122" s="26"/>
      <c r="I122" s="24">
        <f t="shared" si="40"/>
        <v>-62.95603163203374</v>
      </c>
      <c r="J122" s="24">
        <f t="shared" si="40"/>
        <v>182.7870387713055</v>
      </c>
      <c r="K122" s="24">
        <f t="shared" si="40"/>
        <v>-71.43473273780856</v>
      </c>
      <c r="L122" s="24">
        <f t="shared" si="40"/>
        <v>189.87074597463163</v>
      </c>
      <c r="M122" s="26"/>
      <c r="N122" s="24">
        <f t="shared" si="41"/>
        <v>-66.57585988927227</v>
      </c>
      <c r="O122" s="24">
        <f t="shared" si="41"/>
        <v>136.1893374163019</v>
      </c>
      <c r="P122" s="24">
        <f t="shared" si="26"/>
        <v>-75.3678068389784</v>
      </c>
      <c r="Q122" s="25">
        <f t="shared" si="33"/>
        <v>211.55799353534422</v>
      </c>
    </row>
    <row r="123" spans="2:17" ht="29.25" customHeight="1" hidden="1">
      <c r="B123" s="10"/>
      <c r="C123" s="12" t="s">
        <v>14</v>
      </c>
      <c r="D123" s="24">
        <f t="shared" si="39"/>
        <v>0.6097560975609753</v>
      </c>
      <c r="E123" s="24">
        <f t="shared" si="39"/>
        <v>-56.666666666666664</v>
      </c>
      <c r="F123" s="24">
        <f t="shared" si="39"/>
        <v>-35.21809369951535</v>
      </c>
      <c r="G123" s="24">
        <f t="shared" si="39"/>
        <v>3414.2857142857147</v>
      </c>
      <c r="H123" s="26"/>
      <c r="I123" s="24">
        <f t="shared" si="40"/>
        <v>-50.92970132753241</v>
      </c>
      <c r="J123" s="24">
        <f t="shared" si="40"/>
        <v>9.93911991591807</v>
      </c>
      <c r="K123" s="24">
        <f t="shared" si="40"/>
        <v>-61.348846775529836</v>
      </c>
      <c r="L123" s="24">
        <f t="shared" si="40"/>
        <v>116.24120449002001</v>
      </c>
      <c r="M123" s="26"/>
      <c r="N123" s="24">
        <f t="shared" si="41"/>
        <v>-53.356535695982394</v>
      </c>
      <c r="O123" s="24">
        <f t="shared" si="41"/>
        <v>5.827729394069081</v>
      </c>
      <c r="P123" s="24">
        <f t="shared" si="26"/>
        <v>-62.99818303133631</v>
      </c>
      <c r="Q123" s="25">
        <f t="shared" si="33"/>
        <v>106.36216084124092</v>
      </c>
    </row>
    <row r="124" spans="2:17" ht="29.25" customHeight="1" hidden="1">
      <c r="B124" s="10"/>
      <c r="C124" s="12" t="s">
        <v>15</v>
      </c>
      <c r="D124" s="24">
        <f t="shared" si="39"/>
        <v>-25.74404761904762</v>
      </c>
      <c r="E124" s="24">
        <f t="shared" si="39"/>
        <v>-22.222222222222214</v>
      </c>
      <c r="F124" s="24">
        <f t="shared" si="39"/>
        <v>-28.84615384615384</v>
      </c>
      <c r="G124" s="24">
        <f t="shared" si="39"/>
        <v>61.9047619047619</v>
      </c>
      <c r="H124" s="26"/>
      <c r="I124" s="24">
        <f t="shared" si="40"/>
        <v>-43.65357775520147</v>
      </c>
      <c r="J124" s="24">
        <f t="shared" si="40"/>
        <v>-18.65693430656934</v>
      </c>
      <c r="K124" s="24">
        <f t="shared" si="40"/>
        <v>-40.81562853785277</v>
      </c>
      <c r="L124" s="24">
        <f t="shared" si="40"/>
        <v>-69.68137984487416</v>
      </c>
      <c r="M124" s="26"/>
      <c r="N124" s="24">
        <f t="shared" si="41"/>
        <v>-43.043018389588894</v>
      </c>
      <c r="O124" s="24">
        <f t="shared" si="41"/>
        <v>-17.356532583258925</v>
      </c>
      <c r="P124" s="24">
        <f t="shared" si="26"/>
        <v>-40.489490559448846</v>
      </c>
      <c r="Q124" s="25">
        <f t="shared" si="33"/>
        <v>-68.40437566869012</v>
      </c>
    </row>
    <row r="125" spans="2:17" ht="29.25" customHeight="1" hidden="1">
      <c r="B125" s="10">
        <v>2010</v>
      </c>
      <c r="C125" s="12" t="s">
        <v>12</v>
      </c>
      <c r="D125" s="24">
        <f aca="true" t="shared" si="42" ref="D125:G126">+D54/D50*100-100</f>
        <v>-29.61608775137111</v>
      </c>
      <c r="E125" s="24">
        <f t="shared" si="42"/>
        <v>42.5</v>
      </c>
      <c r="F125" s="24">
        <f t="shared" si="42"/>
        <v>-35.76158940397352</v>
      </c>
      <c r="G125" s="24">
        <f t="shared" si="42"/>
        <v>-23.7458193979933</v>
      </c>
      <c r="H125" s="26"/>
      <c r="I125" s="24">
        <f aca="true" t="shared" si="43" ref="I125:L126">+I54/I50*100-100</f>
        <v>-43.249681302512364</v>
      </c>
      <c r="J125" s="24">
        <f t="shared" si="43"/>
        <v>421.0056253165907</v>
      </c>
      <c r="K125" s="24">
        <f t="shared" si="43"/>
        <v>-47.95751296515467</v>
      </c>
      <c r="L125" s="24">
        <f t="shared" si="43"/>
        <v>-76.62754363767274</v>
      </c>
      <c r="M125" s="26"/>
      <c r="N125" s="24">
        <f aca="true" t="shared" si="44" ref="N125:O128">+N54/N50*100-100</f>
        <v>-40.32034588058701</v>
      </c>
      <c r="O125" s="24">
        <f t="shared" si="44"/>
        <v>442.3921300359784</v>
      </c>
      <c r="P125" s="24">
        <f t="shared" si="26"/>
        <v>-46.071512474096345</v>
      </c>
      <c r="Q125" s="25">
        <f t="shared" si="33"/>
        <v>-72.86814568977502</v>
      </c>
    </row>
    <row r="126" spans="2:17" ht="29.25" customHeight="1" hidden="1">
      <c r="B126" s="10"/>
      <c r="C126" s="12" t="s">
        <v>13</v>
      </c>
      <c r="D126" s="24">
        <f t="shared" si="42"/>
        <v>101.19284294234592</v>
      </c>
      <c r="E126" s="24">
        <f t="shared" si="42"/>
        <v>66.66666666666669</v>
      </c>
      <c r="F126" s="24">
        <f t="shared" si="42"/>
        <v>80.60747663551402</v>
      </c>
      <c r="G126" s="24">
        <f t="shared" si="42"/>
        <v>290.19607843137254</v>
      </c>
      <c r="H126" s="26"/>
      <c r="I126" s="24">
        <f t="shared" si="43"/>
        <v>55.218115316339635</v>
      </c>
      <c r="J126" s="24">
        <f t="shared" si="43"/>
        <v>64.07250408442619</v>
      </c>
      <c r="K126" s="24">
        <f t="shared" si="43"/>
        <v>75.1204282211853</v>
      </c>
      <c r="L126" s="24">
        <f t="shared" si="43"/>
        <v>-24.34848337748437</v>
      </c>
      <c r="M126" s="26"/>
      <c r="N126" s="24">
        <f t="shared" si="44"/>
        <v>55.37520936032723</v>
      </c>
      <c r="O126" s="24">
        <f t="shared" si="44"/>
        <v>69.80815027409574</v>
      </c>
      <c r="P126" s="24">
        <f t="shared" si="26"/>
        <v>82.11126498991871</v>
      </c>
      <c r="Q126" s="25">
        <f t="shared" si="33"/>
        <v>-31.25360443742902</v>
      </c>
    </row>
    <row r="127" spans="2:17" ht="29.25" customHeight="1" hidden="1">
      <c r="B127" s="10"/>
      <c r="C127" s="12" t="s">
        <v>14</v>
      </c>
      <c r="D127" s="24">
        <f aca="true" t="shared" si="45" ref="D127:G128">+D56/D52*100-100</f>
        <v>-1.818181818181813</v>
      </c>
      <c r="E127" s="24">
        <f t="shared" si="45"/>
        <v>107.69230769230771</v>
      </c>
      <c r="F127" s="24">
        <f t="shared" si="45"/>
        <v>49.87531172069825</v>
      </c>
      <c r="G127" s="24">
        <f t="shared" si="45"/>
        <v>-91.869918699187</v>
      </c>
      <c r="H127" s="26"/>
      <c r="I127" s="24">
        <f aca="true" t="shared" si="46" ref="I127:L128">+I56/I52*100-100</f>
        <v>21.042280861389145</v>
      </c>
      <c r="J127" s="24">
        <f t="shared" si="46"/>
        <v>-38.58835837587258</v>
      </c>
      <c r="K127" s="24">
        <f t="shared" si="46"/>
        <v>56.4700348135631</v>
      </c>
      <c r="L127" s="24">
        <f t="shared" si="46"/>
        <v>-84.85814848935819</v>
      </c>
      <c r="M127" s="26"/>
      <c r="N127" s="24">
        <f t="shared" si="44"/>
        <v>30.1599421976793</v>
      </c>
      <c r="O127" s="24">
        <f t="shared" si="44"/>
        <v>-30.098205781973135</v>
      </c>
      <c r="P127" s="24">
        <f t="shared" si="26"/>
        <v>66.53099774542076</v>
      </c>
      <c r="Q127" s="25">
        <f t="shared" si="33"/>
        <v>-83.3727233804548</v>
      </c>
    </row>
    <row r="128" spans="2:17" ht="29.25" customHeight="1" hidden="1">
      <c r="B128" s="10"/>
      <c r="C128" s="12" t="s">
        <v>15</v>
      </c>
      <c r="D128" s="24">
        <f t="shared" si="45"/>
        <v>296.3927855711423</v>
      </c>
      <c r="E128" s="24">
        <f t="shared" si="45"/>
        <v>295.23809523809524</v>
      </c>
      <c r="F128" s="24">
        <f t="shared" si="45"/>
        <v>244.3693693693694</v>
      </c>
      <c r="G128" s="24">
        <f t="shared" si="45"/>
        <v>976.4705882352941</v>
      </c>
      <c r="H128" s="26"/>
      <c r="I128" s="24">
        <f t="shared" si="46"/>
        <v>379.5989142135069</v>
      </c>
      <c r="J128" s="24">
        <f t="shared" si="46"/>
        <v>92.96808718919272</v>
      </c>
      <c r="K128" s="24">
        <f t="shared" si="46"/>
        <v>381.5338444676463</v>
      </c>
      <c r="L128" s="24">
        <f t="shared" si="46"/>
        <v>514.7197213886111</v>
      </c>
      <c r="M128" s="26"/>
      <c r="N128" s="24">
        <f t="shared" si="44"/>
        <v>394.00588035266384</v>
      </c>
      <c r="O128" s="24">
        <f t="shared" si="44"/>
        <v>92.75332065902623</v>
      </c>
      <c r="P128" s="24">
        <f t="shared" si="26"/>
        <v>393.133923637785</v>
      </c>
      <c r="Q128" s="25">
        <f t="shared" si="33"/>
        <v>584.762666872562</v>
      </c>
    </row>
    <row r="129" spans="2:17" ht="29.25" customHeight="1" hidden="1">
      <c r="B129" s="10">
        <v>2011</v>
      </c>
      <c r="C129" s="12" t="s">
        <v>12</v>
      </c>
      <c r="D129" s="24">
        <f>+D58/D54*100-100</f>
        <v>-45.45454545454546</v>
      </c>
      <c r="E129" s="24">
        <f aca="true" t="shared" si="47" ref="D129:G132">+E58/E54*100-100</f>
        <v>-47.36842105263158</v>
      </c>
      <c r="F129" s="24">
        <f t="shared" si="47"/>
        <v>-25.154639175257728</v>
      </c>
      <c r="G129" s="24">
        <f t="shared" si="47"/>
        <v>-88.15789473684211</v>
      </c>
      <c r="H129" s="26"/>
      <c r="I129" s="24">
        <f aca="true" t="shared" si="48" ref="I129:L132">+I58/I54*100-100</f>
        <v>-10.828608593606404</v>
      </c>
      <c r="J129" s="24">
        <f t="shared" si="48"/>
        <v>-81.30577615850663</v>
      </c>
      <c r="K129" s="24">
        <f t="shared" si="48"/>
        <v>4.110369039430012</v>
      </c>
      <c r="L129" s="24">
        <f t="shared" si="48"/>
        <v>0.9241812471960458</v>
      </c>
      <c r="M129" s="26"/>
      <c r="N129" s="24">
        <f aca="true" t="shared" si="49" ref="N129:O132">+N58/N54*100-100</f>
        <v>-0.273220084054941</v>
      </c>
      <c r="O129" s="24">
        <f t="shared" si="49"/>
        <v>-82.62111381129185</v>
      </c>
      <c r="P129" s="24">
        <f t="shared" si="26"/>
        <v>18.200817195783742</v>
      </c>
      <c r="Q129" s="25">
        <f t="shared" si="33"/>
        <v>0.68133777271116</v>
      </c>
    </row>
    <row r="130" spans="2:17" ht="29.25" customHeight="1" hidden="1">
      <c r="B130" s="10"/>
      <c r="C130" s="12" t="s">
        <v>13</v>
      </c>
      <c r="D130" s="24">
        <f t="shared" si="47"/>
        <v>-10.770750988142296</v>
      </c>
      <c r="E130" s="24">
        <f t="shared" si="47"/>
        <v>-30</v>
      </c>
      <c r="F130" s="24">
        <f t="shared" si="47"/>
        <v>8.408796895213456</v>
      </c>
      <c r="G130" s="24">
        <f t="shared" si="47"/>
        <v>-81.4070351758794</v>
      </c>
      <c r="H130" s="26"/>
      <c r="I130" s="24">
        <f t="shared" si="48"/>
        <v>33.91950314636537</v>
      </c>
      <c r="J130" s="24">
        <f t="shared" si="48"/>
        <v>-59.79950211935679</v>
      </c>
      <c r="K130" s="24">
        <f t="shared" si="48"/>
        <v>52.03437618998254</v>
      </c>
      <c r="L130" s="24">
        <f t="shared" si="48"/>
        <v>-64.01902998414167</v>
      </c>
      <c r="M130" s="26"/>
      <c r="N130" s="24">
        <f t="shared" si="49"/>
        <v>55.52978092614126</v>
      </c>
      <c r="O130" s="24">
        <f t="shared" si="49"/>
        <v>-53.60101721379157</v>
      </c>
      <c r="P130" s="24">
        <f t="shared" si="26"/>
        <v>77.48480978986427</v>
      </c>
      <c r="Q130" s="25">
        <f t="shared" si="33"/>
        <v>-57.39247075626931</v>
      </c>
    </row>
    <row r="131" spans="2:17" ht="29.25" customHeight="1" hidden="1">
      <c r="B131" s="10"/>
      <c r="C131" s="12" t="s">
        <v>14</v>
      </c>
      <c r="D131" s="24">
        <f t="shared" si="47"/>
        <v>19.598765432098773</v>
      </c>
      <c r="E131" s="24">
        <f t="shared" si="47"/>
        <v>22.22222222222223</v>
      </c>
      <c r="F131" s="24">
        <f t="shared" si="47"/>
        <v>21.131447587354415</v>
      </c>
      <c r="G131" s="24">
        <f t="shared" si="47"/>
        <v>-30</v>
      </c>
      <c r="H131" s="26"/>
      <c r="I131" s="24">
        <f t="shared" si="48"/>
        <v>43.486610583838086</v>
      </c>
      <c r="J131" s="24">
        <f t="shared" si="48"/>
        <v>42.172355049051305</v>
      </c>
      <c r="K131" s="24">
        <f t="shared" si="48"/>
        <v>45.58088709548457</v>
      </c>
      <c r="L131" s="24">
        <f t="shared" si="48"/>
        <v>-31.384555382215297</v>
      </c>
      <c r="M131" s="26"/>
      <c r="N131" s="24">
        <f t="shared" si="49"/>
        <v>64.47897323093073</v>
      </c>
      <c r="O131" s="24">
        <f t="shared" si="49"/>
        <v>65.04150738429541</v>
      </c>
      <c r="P131" s="24">
        <f t="shared" si="26"/>
        <v>66.87189464131714</v>
      </c>
      <c r="Q131" s="25">
        <f t="shared" si="33"/>
        <v>-23.33082187900186</v>
      </c>
    </row>
    <row r="132" spans="2:17" ht="29.25" customHeight="1" hidden="1">
      <c r="B132" s="10"/>
      <c r="C132" s="12" t="s">
        <v>15</v>
      </c>
      <c r="D132" s="24">
        <f aca="true" t="shared" si="50" ref="D132:D138">+D61/D57*100-100</f>
        <v>-49.44388270980789</v>
      </c>
      <c r="E132" s="24">
        <f t="shared" si="47"/>
        <v>-31.325301204819283</v>
      </c>
      <c r="F132" s="24">
        <f t="shared" si="47"/>
        <v>-38.84892086330935</v>
      </c>
      <c r="G132" s="24">
        <f t="shared" si="47"/>
        <v>-97.81420765027322</v>
      </c>
      <c r="H132" s="26"/>
      <c r="I132" s="24">
        <f t="shared" si="48"/>
        <v>-50.275991720980244</v>
      </c>
      <c r="J132" s="24">
        <f t="shared" si="48"/>
        <v>6.576255136378251</v>
      </c>
      <c r="K132" s="24">
        <f t="shared" si="48"/>
        <v>-48.22229192022461</v>
      </c>
      <c r="L132" s="24">
        <f t="shared" si="48"/>
        <v>-83.35633652565409</v>
      </c>
      <c r="M132" s="26"/>
      <c r="N132" s="24">
        <f t="shared" si="49"/>
        <v>-42.263112044938346</v>
      </c>
      <c r="O132" s="24">
        <f t="shared" si="49"/>
        <v>25.767013714062116</v>
      </c>
      <c r="P132" s="24">
        <f t="shared" si="26"/>
        <v>-39.37006305025669</v>
      </c>
      <c r="Q132" s="25">
        <f t="shared" si="33"/>
        <v>-83.63786614168839</v>
      </c>
    </row>
    <row r="133" spans="2:17" ht="29.25" customHeight="1" hidden="1">
      <c r="B133" s="10">
        <v>2012</v>
      </c>
      <c r="C133" s="12" t="s">
        <v>12</v>
      </c>
      <c r="D133" s="24">
        <f t="shared" si="50"/>
        <v>42.85714285714286</v>
      </c>
      <c r="E133" s="24">
        <f>+E62/E58*100-100</f>
        <v>-10</v>
      </c>
      <c r="F133" s="24">
        <f>+F62/F58*100-100</f>
        <v>41.59779614325069</v>
      </c>
      <c r="G133" s="24">
        <f>+G62/G58*100-100</f>
        <v>118.5185185185185</v>
      </c>
      <c r="H133" s="26"/>
      <c r="I133" s="24">
        <f>+I62/I58*100-100</f>
        <v>19.63636615888342</v>
      </c>
      <c r="J133" s="24">
        <f>+J62/J58*100-100</f>
        <v>41.17920783948759</v>
      </c>
      <c r="K133" s="24">
        <f>+K62/K58*100-100</f>
        <v>24.59177235819068</v>
      </c>
      <c r="L133" s="24">
        <f>+L62/L58*100-100</f>
        <v>-58.481507823613086</v>
      </c>
      <c r="M133" s="26"/>
      <c r="N133" s="24">
        <f>+N62/N58*100-100</f>
        <v>30.10466026781603</v>
      </c>
      <c r="O133" s="24">
        <f>+O62/O58*100-100</f>
        <v>78.27698820639816</v>
      </c>
      <c r="P133" s="24">
        <f t="shared" si="26"/>
        <v>34.08581581737545</v>
      </c>
      <c r="Q133" s="25">
        <f t="shared" si="33"/>
        <v>-53.60661292281726</v>
      </c>
    </row>
    <row r="134" spans="2:17" ht="29.25" customHeight="1" hidden="1">
      <c r="B134" s="10"/>
      <c r="C134" s="12" t="s">
        <v>13</v>
      </c>
      <c r="D134" s="24">
        <f t="shared" si="50"/>
        <v>22.48062015503875</v>
      </c>
      <c r="E134" s="24">
        <f aca="true" t="shared" si="51" ref="E134:G136">+E63/E59*100-100</f>
        <v>60.71428571428572</v>
      </c>
      <c r="F134" s="24">
        <f t="shared" si="51"/>
        <v>4.057279236276855</v>
      </c>
      <c r="G134" s="24">
        <f t="shared" si="51"/>
        <v>410.8108108108108</v>
      </c>
      <c r="H134" s="26"/>
      <c r="I134" s="24">
        <f aca="true" t="shared" si="52" ref="I134:L136">+I63/I59*100-100</f>
        <v>37.359758921441795</v>
      </c>
      <c r="J134" s="24">
        <f t="shared" si="52"/>
        <v>105.03430962343097</v>
      </c>
      <c r="K134" s="24">
        <f t="shared" si="52"/>
        <v>33.99370391948901</v>
      </c>
      <c r="L134" s="24">
        <f t="shared" si="52"/>
        <v>112.8757770304698</v>
      </c>
      <c r="M134" s="26"/>
      <c r="N134" s="24">
        <f aca="true" t="shared" si="53" ref="N134:O136">+N63/N59*100-100</f>
        <v>42.85007952250757</v>
      </c>
      <c r="O134" s="24">
        <f t="shared" si="53"/>
        <v>105.37998118168255</v>
      </c>
      <c r="P134" s="24">
        <f t="shared" si="26"/>
        <v>39.73813610609733</v>
      </c>
      <c r="Q134" s="25">
        <f t="shared" si="33"/>
        <v>107.25508714531395</v>
      </c>
    </row>
    <row r="135" spans="2:17" ht="29.25" customHeight="1" hidden="1">
      <c r="B135" s="10"/>
      <c r="C135" s="12" t="s">
        <v>14</v>
      </c>
      <c r="D135" s="24">
        <f t="shared" si="50"/>
        <v>-12.387096774193552</v>
      </c>
      <c r="E135" s="24">
        <f t="shared" si="51"/>
        <v>-18.181818181818173</v>
      </c>
      <c r="F135" s="24">
        <f t="shared" si="51"/>
        <v>-11.95054945054946</v>
      </c>
      <c r="G135" s="24">
        <f t="shared" si="51"/>
        <v>-21.42857142857143</v>
      </c>
      <c r="H135" s="26"/>
      <c r="I135" s="24">
        <f t="shared" si="52"/>
        <v>9.007071341403346</v>
      </c>
      <c r="J135" s="24">
        <f t="shared" si="52"/>
        <v>2.369638872820417</v>
      </c>
      <c r="K135" s="24">
        <f t="shared" si="52"/>
        <v>9.092486869817137</v>
      </c>
      <c r="L135" s="24">
        <f t="shared" si="52"/>
        <v>20.638890467799698</v>
      </c>
      <c r="M135" s="26"/>
      <c r="N135" s="24">
        <f t="shared" si="53"/>
        <v>8.171665352816476</v>
      </c>
      <c r="O135" s="24">
        <f t="shared" si="53"/>
        <v>5.644734794436729</v>
      </c>
      <c r="P135" s="24">
        <f t="shared" si="26"/>
        <v>8.131470427168622</v>
      </c>
      <c r="Q135" s="25">
        <f t="shared" si="33"/>
        <v>18.420682294139993</v>
      </c>
    </row>
    <row r="136" spans="2:17" ht="29.25" customHeight="1" hidden="1">
      <c r="B136" s="10"/>
      <c r="C136" s="12" t="s">
        <v>15</v>
      </c>
      <c r="D136" s="24">
        <f t="shared" si="50"/>
        <v>-18</v>
      </c>
      <c r="E136" s="24">
        <f t="shared" si="51"/>
        <v>28.070175438596493</v>
      </c>
      <c r="F136" s="24">
        <f t="shared" si="51"/>
        <v>-21.71122994652407</v>
      </c>
      <c r="G136" s="24">
        <f t="shared" si="51"/>
        <v>87.5</v>
      </c>
      <c r="H136" s="26"/>
      <c r="I136" s="24">
        <f t="shared" si="52"/>
        <v>-4.380324844654979</v>
      </c>
      <c r="J136" s="24">
        <f t="shared" si="52"/>
        <v>174.9468473328468</v>
      </c>
      <c r="K136" s="24">
        <f t="shared" si="52"/>
        <v>-9.13138838583734</v>
      </c>
      <c r="L136" s="24">
        <f t="shared" si="52"/>
        <v>-43.860220894441426</v>
      </c>
      <c r="M136" s="26"/>
      <c r="N136" s="24">
        <f t="shared" si="53"/>
        <v>-3.2634302266066726</v>
      </c>
      <c r="O136" s="24">
        <f t="shared" si="53"/>
        <v>182.50940932025833</v>
      </c>
      <c r="P136" s="24">
        <f t="shared" si="26"/>
        <v>-8.69830135064747</v>
      </c>
      <c r="Q136" s="25">
        <f t="shared" si="33"/>
        <v>-31.8324416688788</v>
      </c>
    </row>
    <row r="137" spans="2:17" ht="29.25" customHeight="1">
      <c r="B137" s="10">
        <v>2013</v>
      </c>
      <c r="C137" s="12" t="s">
        <v>12</v>
      </c>
      <c r="D137" s="24">
        <f t="shared" si="50"/>
        <v>35.333333333333314</v>
      </c>
      <c r="E137" s="24">
        <f aca="true" t="shared" si="54" ref="E137:G142">+E66/E62*100-100</f>
        <v>44.44444444444443</v>
      </c>
      <c r="F137" s="24">
        <f t="shared" si="54"/>
        <v>41.82879377431908</v>
      </c>
      <c r="G137" s="24">
        <f t="shared" si="54"/>
        <v>-25.423728813559322</v>
      </c>
      <c r="H137" s="26"/>
      <c r="I137" s="24">
        <f aca="true" t="shared" si="55" ref="I137:L142">+I66/I62*100-100</f>
        <v>51.97860244971798</v>
      </c>
      <c r="J137" s="24">
        <f t="shared" si="55"/>
        <v>25.528820986098452</v>
      </c>
      <c r="K137" s="24">
        <f t="shared" si="55"/>
        <v>52.821723877393936</v>
      </c>
      <c r="L137" s="24">
        <f t="shared" si="55"/>
        <v>66.73447537473234</v>
      </c>
      <c r="M137" s="26"/>
      <c r="N137" s="24">
        <f aca="true" t="shared" si="56" ref="N137:O142">+N66/N62*100-100</f>
        <v>55.839568326073675</v>
      </c>
      <c r="O137" s="24">
        <f t="shared" si="56"/>
        <v>25.62910659583366</v>
      </c>
      <c r="P137" s="24">
        <f t="shared" si="26"/>
        <v>56.167971648662046</v>
      </c>
      <c r="Q137" s="25">
        <f t="shared" si="33"/>
        <v>99.30531037999029</v>
      </c>
    </row>
    <row r="138" spans="2:17" ht="29.25" customHeight="1">
      <c r="B138" s="10"/>
      <c r="C138" s="12" t="s">
        <v>13</v>
      </c>
      <c r="D138" s="24">
        <f t="shared" si="50"/>
        <v>-3.9783001808318232</v>
      </c>
      <c r="E138" s="24">
        <f t="shared" si="54"/>
        <v>-37.77777777777778</v>
      </c>
      <c r="F138" s="24">
        <f t="shared" si="54"/>
        <v>6.880733944954116</v>
      </c>
      <c r="G138" s="24">
        <f t="shared" si="54"/>
        <v>-46.03174603174603</v>
      </c>
      <c r="H138" s="26"/>
      <c r="I138" s="24">
        <f t="shared" si="55"/>
        <v>10.32063144875113</v>
      </c>
      <c r="J138" s="24">
        <f t="shared" si="55"/>
        <v>-15.755705749828579</v>
      </c>
      <c r="K138" s="24">
        <f t="shared" si="55"/>
        <v>8.844514242729744</v>
      </c>
      <c r="L138" s="24">
        <f t="shared" si="55"/>
        <v>64.4989109361162</v>
      </c>
      <c r="M138" s="26"/>
      <c r="N138" s="24">
        <f t="shared" si="56"/>
        <v>13.38020335018733</v>
      </c>
      <c r="O138" s="24">
        <f t="shared" si="56"/>
        <v>-4.189477813651905</v>
      </c>
      <c r="P138" s="24">
        <f t="shared" si="26"/>
        <v>11.492406604451787</v>
      </c>
      <c r="Q138" s="25">
        <f>+Q67/Q63*100-100</f>
        <v>68.73830836665678</v>
      </c>
    </row>
    <row r="139" spans="2:17" ht="29.25" customHeight="1">
      <c r="B139" s="10"/>
      <c r="C139" s="12" t="s">
        <v>14</v>
      </c>
      <c r="D139" s="24">
        <f aca="true" t="shared" si="57" ref="D139:D149">+D68/D64*100-100</f>
        <v>-13.843888070692188</v>
      </c>
      <c r="E139" s="24">
        <f t="shared" si="54"/>
        <v>29.62962962962962</v>
      </c>
      <c r="F139" s="24">
        <f t="shared" si="54"/>
        <v>-10.14040561622464</v>
      </c>
      <c r="G139" s="24">
        <f t="shared" si="54"/>
        <v>-336.3636363636364</v>
      </c>
      <c r="H139" s="26"/>
      <c r="I139" s="24">
        <f t="shared" si="55"/>
        <v>32.01857873211944</v>
      </c>
      <c r="J139" s="24">
        <f t="shared" si="55"/>
        <v>-9.27932836875138</v>
      </c>
      <c r="K139" s="24">
        <f t="shared" si="55"/>
        <v>38.23768106602654</v>
      </c>
      <c r="L139" s="24">
        <f t="shared" si="55"/>
        <v>-308.0851865812288</v>
      </c>
      <c r="M139" s="26"/>
      <c r="N139" s="24">
        <f t="shared" si="56"/>
        <v>44.91558442343879</v>
      </c>
      <c r="O139" s="24">
        <f t="shared" si="56"/>
        <v>-3.9521376830826114</v>
      </c>
      <c r="P139" s="24">
        <f t="shared" si="26"/>
        <v>52.32260528907014</v>
      </c>
      <c r="Q139" s="25">
        <f>+Q68/Q64*100-100</f>
        <v>-368.88243254012184</v>
      </c>
    </row>
    <row r="140" spans="2:17" ht="29.25" customHeight="1">
      <c r="B140" s="10"/>
      <c r="C140" s="12" t="s">
        <v>15</v>
      </c>
      <c r="D140" s="24">
        <f t="shared" si="57"/>
        <v>1.8292682926829258</v>
      </c>
      <c r="E140" s="24">
        <f t="shared" si="54"/>
        <v>-65.75342465753425</v>
      </c>
      <c r="F140" s="24">
        <f t="shared" si="54"/>
        <v>3.278688524590166</v>
      </c>
      <c r="G140" s="24">
        <f t="shared" si="54"/>
        <v>260</v>
      </c>
      <c r="H140" s="26"/>
      <c r="I140" s="24">
        <f t="shared" si="55"/>
        <v>-5.038983029105779</v>
      </c>
      <c r="J140" s="24">
        <f t="shared" si="55"/>
        <v>-61.92696551405753</v>
      </c>
      <c r="K140" s="24">
        <f t="shared" si="55"/>
        <v>-4.8808601933589415</v>
      </c>
      <c r="L140" s="24">
        <f t="shared" si="55"/>
        <v>304.00245113848933</v>
      </c>
      <c r="M140" s="26"/>
      <c r="N140" s="24">
        <f t="shared" si="56"/>
        <v>0.3972847910877846</v>
      </c>
      <c r="O140" s="24">
        <f t="shared" si="56"/>
        <v>-60.561952136633366</v>
      </c>
      <c r="P140" s="24">
        <f t="shared" si="26"/>
        <v>1.7420872212202738</v>
      </c>
      <c r="Q140" s="25">
        <f>+Q69/Q65*100-100</f>
        <v>254.38148402613984</v>
      </c>
    </row>
    <row r="141" spans="2:17" ht="29.25" customHeight="1">
      <c r="B141" s="10">
        <v>2014</v>
      </c>
      <c r="C141" s="12" t="s">
        <v>12</v>
      </c>
      <c r="D141" s="24">
        <f t="shared" si="57"/>
        <v>74.50738916256157</v>
      </c>
      <c r="E141" s="24">
        <f t="shared" si="54"/>
        <v>46.15384615384613</v>
      </c>
      <c r="F141" s="24">
        <f t="shared" si="54"/>
        <v>83.9506172839506</v>
      </c>
      <c r="G141" s="24">
        <f t="shared" si="54"/>
        <v>-56.81818181818182</v>
      </c>
      <c r="H141" s="26"/>
      <c r="I141" s="24">
        <f t="shared" si="55"/>
        <v>71.05417201708354</v>
      </c>
      <c r="J141" s="24">
        <f t="shared" si="55"/>
        <v>-13.477696774990733</v>
      </c>
      <c r="K141" s="24">
        <f t="shared" si="55"/>
        <v>76.74963804594134</v>
      </c>
      <c r="L141" s="24">
        <f t="shared" si="55"/>
        <v>-21.884030052013102</v>
      </c>
      <c r="M141" s="26"/>
      <c r="N141" s="24">
        <f t="shared" si="56"/>
        <v>89.80528690495007</v>
      </c>
      <c r="O141" s="24">
        <f t="shared" si="56"/>
        <v>0.6009746741912494</v>
      </c>
      <c r="P141" s="24">
        <f t="shared" si="26"/>
        <v>96.11688003430828</v>
      </c>
      <c r="Q141" s="25">
        <f>+Q70/Q66*100-100</f>
        <v>-17.341466076440696</v>
      </c>
    </row>
    <row r="142" spans="2:17" ht="29.25" customHeight="1">
      <c r="B142" s="10"/>
      <c r="C142" s="12" t="s">
        <v>13</v>
      </c>
      <c r="D142" s="24">
        <f t="shared" si="57"/>
        <v>-23.069679849340858</v>
      </c>
      <c r="E142" s="24">
        <f t="shared" si="54"/>
        <v>-3.5714285714285694</v>
      </c>
      <c r="F142" s="24">
        <f t="shared" si="54"/>
        <v>-25</v>
      </c>
      <c r="G142" s="24">
        <f t="shared" si="54"/>
        <v>-10.784313725490193</v>
      </c>
      <c r="H142" s="26"/>
      <c r="I142" s="24">
        <f t="shared" si="55"/>
        <v>-27.195391095040563</v>
      </c>
      <c r="J142" s="24">
        <f t="shared" si="55"/>
        <v>-10.44900490281573</v>
      </c>
      <c r="K142" s="24">
        <f t="shared" si="55"/>
        <v>-29.399114016043995</v>
      </c>
      <c r="L142" s="24">
        <f t="shared" si="55"/>
        <v>1.1531298198643896</v>
      </c>
      <c r="M142" s="26"/>
      <c r="N142" s="24">
        <f t="shared" si="56"/>
        <v>-17.241523860283053</v>
      </c>
      <c r="O142" s="24">
        <f t="shared" si="56"/>
        <v>-6.598619049404604</v>
      </c>
      <c r="P142" s="24">
        <f t="shared" si="26"/>
        <v>-19.968522633125318</v>
      </c>
      <c r="Q142" s="25">
        <f>+Q71/Q67*100-100</f>
        <v>20.33654383610488</v>
      </c>
    </row>
    <row r="143" spans="2:17" ht="29.25" customHeight="1">
      <c r="B143" s="7"/>
      <c r="C143" s="12" t="s">
        <v>14</v>
      </c>
      <c r="D143" s="24">
        <f t="shared" si="57"/>
        <v>70.59829059829059</v>
      </c>
      <c r="E143" s="24">
        <f aca="true" t="shared" si="58" ref="E143:G149">+E72/E68*100-100</f>
        <v>117.14285714285714</v>
      </c>
      <c r="F143" s="24">
        <f t="shared" si="58"/>
        <v>56.770833333333314</v>
      </c>
      <c r="G143" s="24">
        <f t="shared" si="58"/>
        <v>-173.07692307692307</v>
      </c>
      <c r="H143" s="26"/>
      <c r="I143" s="24">
        <f aca="true" t="shared" si="59" ref="I143:L149">+I72/I68*100-100</f>
        <v>50.04427364715633</v>
      </c>
      <c r="J143" s="24">
        <f t="shared" si="59"/>
        <v>1060.0427112762216</v>
      </c>
      <c r="K143" s="24">
        <f t="shared" si="59"/>
        <v>21.91611151657824</v>
      </c>
      <c r="L143" s="24">
        <f t="shared" si="59"/>
        <v>-233.52051444615523</v>
      </c>
      <c r="M143" s="26"/>
      <c r="N143" s="24">
        <f aca="true" t="shared" si="60" ref="N143:P149">+N72/N68*100-100</f>
        <v>68.42891903103776</v>
      </c>
      <c r="O143" s="24">
        <f t="shared" si="60"/>
        <v>1372.4237132216438</v>
      </c>
      <c r="P143" s="24">
        <f t="shared" si="26"/>
        <v>33.316904634055646</v>
      </c>
      <c r="Q143" s="25">
        <f t="shared" si="26"/>
        <v>-208.24705555485247</v>
      </c>
    </row>
    <row r="144" spans="2:17" ht="29.25" customHeight="1">
      <c r="B144" s="7"/>
      <c r="C144" s="12" t="s">
        <v>15</v>
      </c>
      <c r="D144" s="24">
        <f t="shared" si="57"/>
        <v>-27.30538922155688</v>
      </c>
      <c r="E144" s="24">
        <f t="shared" si="58"/>
        <v>68</v>
      </c>
      <c r="F144" s="24">
        <f t="shared" si="58"/>
        <v>-34.12698412698413</v>
      </c>
      <c r="G144" s="24">
        <f t="shared" si="58"/>
        <v>24.074074074074076</v>
      </c>
      <c r="H144" s="26"/>
      <c r="I144" s="24">
        <f t="shared" si="59"/>
        <v>-13.493080256916386</v>
      </c>
      <c r="J144" s="24">
        <f t="shared" si="59"/>
        <v>519.9223960227962</v>
      </c>
      <c r="K144" s="24">
        <f t="shared" si="59"/>
        <v>-39.13748781243259</v>
      </c>
      <c r="L144" s="24">
        <f t="shared" si="59"/>
        <v>46.09028858819303</v>
      </c>
      <c r="M144" s="26"/>
      <c r="N144" s="24">
        <f t="shared" si="60"/>
        <v>-2.87472139243755</v>
      </c>
      <c r="O144" s="24">
        <f t="shared" si="60"/>
        <v>626.386287298667</v>
      </c>
      <c r="P144" s="24">
        <f>+P73/P69*100-100</f>
        <v>-35.55242807670889</v>
      </c>
      <c r="Q144" s="25">
        <f>+Q73/Q69*100-100</f>
        <v>109.32552008090389</v>
      </c>
    </row>
    <row r="145" spans="2:17" ht="29.25" customHeight="1">
      <c r="B145" s="7">
        <v>2015</v>
      </c>
      <c r="C145" s="12" t="s">
        <v>12</v>
      </c>
      <c r="D145" s="24">
        <f t="shared" si="57"/>
        <v>-53.775582215949186</v>
      </c>
      <c r="E145" s="24">
        <f t="shared" si="58"/>
        <v>-45.614035087719294</v>
      </c>
      <c r="F145" s="24">
        <f t="shared" si="58"/>
        <v>-54.511558538404174</v>
      </c>
      <c r="G145" s="24">
        <f t="shared" si="58"/>
        <v>-26.31578947368422</v>
      </c>
      <c r="H145" s="26"/>
      <c r="I145" s="24">
        <f t="shared" si="59"/>
        <v>-37.22942136678633</v>
      </c>
      <c r="J145" s="24">
        <f t="shared" si="59"/>
        <v>846.1244599950015</v>
      </c>
      <c r="K145" s="24">
        <f t="shared" si="59"/>
        <v>-53.511277454939425</v>
      </c>
      <c r="L145" s="24">
        <f t="shared" si="59"/>
        <v>-36.97766817372242</v>
      </c>
      <c r="M145" s="26"/>
      <c r="N145" s="24">
        <f t="shared" si="60"/>
        <v>-32.57698645257956</v>
      </c>
      <c r="O145" s="24">
        <f t="shared" si="60"/>
        <v>1029.4445686366387</v>
      </c>
      <c r="P145" s="24">
        <f>+P74/P70*100-100</f>
        <v>-51.81521444913798</v>
      </c>
      <c r="Q145" s="25">
        <f>+Q74/Q70*100-100</f>
        <v>-37.33081401907743</v>
      </c>
    </row>
    <row r="146" spans="2:17" ht="29.25" customHeight="1">
      <c r="B146" s="7"/>
      <c r="C146" s="12" t="s">
        <v>13</v>
      </c>
      <c r="D146" s="24">
        <f t="shared" si="57"/>
        <v>4.895960832313335</v>
      </c>
      <c r="E146" s="24">
        <f t="shared" si="58"/>
        <v>18.518518518518505</v>
      </c>
      <c r="F146" s="24">
        <f t="shared" si="58"/>
        <v>14.592274678111593</v>
      </c>
      <c r="G146" s="24">
        <f t="shared" si="58"/>
        <v>-73.62637362637362</v>
      </c>
      <c r="H146" s="26"/>
      <c r="I146" s="24">
        <f t="shared" si="59"/>
        <v>0.5001034817819345</v>
      </c>
      <c r="J146" s="24">
        <f t="shared" si="59"/>
        <v>246.2379087230313</v>
      </c>
      <c r="K146" s="24">
        <f t="shared" si="59"/>
        <v>-1.1275913028997024</v>
      </c>
      <c r="L146" s="24">
        <f t="shared" si="59"/>
        <v>-92.08843689089954</v>
      </c>
      <c r="M146" s="26"/>
      <c r="N146" s="24">
        <f t="shared" si="60"/>
        <v>4.587941181788935</v>
      </c>
      <c r="O146" s="24">
        <f t="shared" si="60"/>
        <v>302.74527880770836</v>
      </c>
      <c r="P146" s="24">
        <f t="shared" si="60"/>
        <v>3.057560550204343</v>
      </c>
      <c r="Q146" s="25">
        <f>+Q75/Q71*100-100</f>
        <v>-67.77254615244979</v>
      </c>
    </row>
    <row r="147" spans="2:17" ht="29.25" customHeight="1">
      <c r="B147" s="7"/>
      <c r="C147" s="12" t="s">
        <v>14</v>
      </c>
      <c r="D147" s="24">
        <f t="shared" si="57"/>
        <v>-27.154308617234463</v>
      </c>
      <c r="E147" s="24">
        <f t="shared" si="58"/>
        <v>-55.26315789473684</v>
      </c>
      <c r="F147" s="24">
        <f t="shared" si="58"/>
        <v>-23.9202657807309</v>
      </c>
      <c r="G147" s="24">
        <f t="shared" si="58"/>
        <v>-68.42105263157895</v>
      </c>
      <c r="H147" s="26"/>
      <c r="I147" s="24">
        <f t="shared" si="59"/>
        <v>-49.14473050605424</v>
      </c>
      <c r="J147" s="24">
        <f t="shared" si="59"/>
        <v>-79.28947560185168</v>
      </c>
      <c r="K147" s="24">
        <f t="shared" si="59"/>
        <v>-43.003559469532405</v>
      </c>
      <c r="L147" s="24">
        <f t="shared" si="59"/>
        <v>-83.04164970831637</v>
      </c>
      <c r="M147" s="26"/>
      <c r="N147" s="24">
        <f t="shared" si="60"/>
        <v>-46.89653350701006</v>
      </c>
      <c r="O147" s="24">
        <f t="shared" si="60"/>
        <v>-81.14489221781977</v>
      </c>
      <c r="P147" s="24">
        <f t="shared" si="60"/>
        <v>-38.819202743081604</v>
      </c>
      <c r="Q147" s="25">
        <f>+Q76/Q72*100-100</f>
        <v>-39.386819293912126</v>
      </c>
    </row>
    <row r="148" spans="2:17" ht="29.25" customHeight="1">
      <c r="B148" s="7"/>
      <c r="C148" s="12" t="s">
        <v>15</v>
      </c>
      <c r="D148" s="24">
        <f t="shared" si="57"/>
        <v>58.64909390444811</v>
      </c>
      <c r="E148" s="24">
        <f t="shared" si="58"/>
        <v>-26.19047619047619</v>
      </c>
      <c r="F148" s="24">
        <f t="shared" si="58"/>
        <v>73.49397590361446</v>
      </c>
      <c r="G148" s="24">
        <f t="shared" si="58"/>
        <v>1.492537313432834</v>
      </c>
      <c r="H148" s="26"/>
      <c r="I148" s="24">
        <f t="shared" si="59"/>
        <v>44.097439100562156</v>
      </c>
      <c r="J148" s="24">
        <f t="shared" si="59"/>
        <v>-75.30562347188264</v>
      </c>
      <c r="K148" s="24">
        <f t="shared" si="59"/>
        <v>103.46534653465346</v>
      </c>
      <c r="L148" s="24">
        <f t="shared" si="59"/>
        <v>16.393442622950815</v>
      </c>
      <c r="M148" s="26"/>
      <c r="N148" s="24">
        <f t="shared" si="60"/>
        <v>49.09505775014742</v>
      </c>
      <c r="O148" s="24">
        <f t="shared" si="60"/>
        <v>-75.48469192205681</v>
      </c>
      <c r="P148" s="24">
        <f t="shared" si="60"/>
        <v>123.40252805852768</v>
      </c>
      <c r="Q148" s="25">
        <f>+Q77/Q73*100-100</f>
        <v>-34.322659247768996</v>
      </c>
    </row>
    <row r="149" spans="2:17" ht="29.25" customHeight="1">
      <c r="B149" s="7">
        <v>2016</v>
      </c>
      <c r="C149" s="12" t="s">
        <v>12</v>
      </c>
      <c r="D149" s="24">
        <f t="shared" si="57"/>
        <v>50.83969465648855</v>
      </c>
      <c r="E149" s="24">
        <f t="shared" si="58"/>
        <v>61.29032258064515</v>
      </c>
      <c r="F149" s="24">
        <f t="shared" si="58"/>
        <v>49.34426229508199</v>
      </c>
      <c r="G149" s="24">
        <f t="shared" si="58"/>
        <v>92.85714285714286</v>
      </c>
      <c r="H149" s="26"/>
      <c r="I149" s="24">
        <f t="shared" si="59"/>
        <v>-7.411167512690355</v>
      </c>
      <c r="J149" s="24">
        <f t="shared" si="59"/>
        <v>-70.56603773584905</v>
      </c>
      <c r="K149" s="24">
        <f t="shared" si="59"/>
        <v>9.03954802259888</v>
      </c>
      <c r="L149" s="24">
        <f t="shared" si="59"/>
        <v>434.78260869565213</v>
      </c>
      <c r="M149" s="26"/>
      <c r="N149" s="24">
        <f t="shared" si="60"/>
        <v>-4.49674998842039</v>
      </c>
      <c r="O149" s="24">
        <f t="shared" si="60"/>
        <v>-74.65128334698286</v>
      </c>
      <c r="P149" s="24">
        <f t="shared" si="60"/>
        <v>19.11180542542317</v>
      </c>
      <c r="Q149" s="25">
        <f>+Q78/Q74*100-100</f>
        <v>384.3861465884248</v>
      </c>
    </row>
    <row r="150" spans="2:17" ht="29.25" customHeight="1">
      <c r="B150" s="7"/>
      <c r="C150" s="12"/>
      <c r="D150" s="24"/>
      <c r="E150" s="24"/>
      <c r="F150" s="24"/>
      <c r="G150" s="24"/>
      <c r="H150" s="26"/>
      <c r="I150" s="24"/>
      <c r="J150" s="24"/>
      <c r="K150" s="24"/>
      <c r="L150" s="24"/>
      <c r="M150" s="26"/>
      <c r="N150" s="24"/>
      <c r="O150" s="24"/>
      <c r="P150" s="24"/>
      <c r="Q150" s="24"/>
    </row>
    <row r="151" spans="2:17" ht="29.25" customHeight="1">
      <c r="B151" s="7"/>
      <c r="C151" s="12"/>
      <c r="D151" s="24"/>
      <c r="E151" s="24"/>
      <c r="F151" s="24"/>
      <c r="G151" s="24"/>
      <c r="H151" s="26"/>
      <c r="I151" s="24"/>
      <c r="J151" s="24"/>
      <c r="K151" s="24"/>
      <c r="L151" s="24"/>
      <c r="M151" s="26"/>
      <c r="N151" s="24"/>
      <c r="O151" s="24"/>
      <c r="P151" s="24"/>
      <c r="Q151" s="24"/>
    </row>
    <row r="152" spans="2:17" ht="29.25" customHeight="1">
      <c r="B152" s="9"/>
      <c r="C152" s="30"/>
      <c r="D152" s="31"/>
      <c r="E152" s="31"/>
      <c r="F152" s="31"/>
      <c r="G152" s="31"/>
      <c r="H152" s="32"/>
      <c r="I152" s="31"/>
      <c r="J152" s="31"/>
      <c r="K152" s="31"/>
      <c r="L152" s="31"/>
      <c r="M152" s="32"/>
      <c r="N152" s="31"/>
      <c r="O152" s="31"/>
      <c r="P152" s="31"/>
      <c r="Q152" s="31"/>
    </row>
    <row r="153" spans="2:17" ht="29.25" customHeight="1">
      <c r="B153" s="7" t="s">
        <v>23</v>
      </c>
      <c r="C153" s="12"/>
      <c r="D153" s="24"/>
      <c r="E153" s="24"/>
      <c r="F153" s="24"/>
      <c r="G153" s="24"/>
      <c r="H153" s="26"/>
      <c r="I153" s="24"/>
      <c r="J153" s="24"/>
      <c r="K153" s="24"/>
      <c r="L153" s="24"/>
      <c r="M153" s="26"/>
      <c r="N153" s="24"/>
      <c r="O153" s="24"/>
      <c r="P153" s="24"/>
      <c r="Q153" s="44" t="s">
        <v>25</v>
      </c>
    </row>
    <row r="154" spans="2:17" ht="23.25">
      <c r="B154" s="36" t="s">
        <v>24</v>
      </c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3"/>
      <c r="Q154" s="37" t="s">
        <v>26</v>
      </c>
    </row>
    <row r="155" spans="2:17" ht="29.25" customHeight="1">
      <c r="B155" s="7"/>
      <c r="C155" s="12"/>
      <c r="D155" s="24"/>
      <c r="E155" s="24"/>
      <c r="F155" s="24"/>
      <c r="G155" s="24"/>
      <c r="H155" s="26"/>
      <c r="I155" s="24"/>
      <c r="J155" s="24"/>
      <c r="K155" s="24"/>
      <c r="L155" s="24"/>
      <c r="M155" s="26"/>
      <c r="N155" s="24"/>
      <c r="O155" s="24"/>
      <c r="P155" s="24"/>
      <c r="Q155" s="24"/>
    </row>
    <row r="156" spans="2:17" ht="29.25" customHeight="1">
      <c r="B156" s="7"/>
      <c r="C156" s="12"/>
      <c r="D156" s="24"/>
      <c r="E156" s="24"/>
      <c r="F156" s="24"/>
      <c r="G156" s="24"/>
      <c r="H156" s="26"/>
      <c r="I156" s="24"/>
      <c r="J156" s="24"/>
      <c r="K156" s="24"/>
      <c r="L156" s="24"/>
      <c r="M156" s="26"/>
      <c r="N156" s="24"/>
      <c r="O156" s="24"/>
      <c r="P156" s="24"/>
      <c r="Q156" s="24"/>
    </row>
    <row r="157" spans="2:17" ht="19.5" customHeight="1">
      <c r="B157" s="27"/>
      <c r="C157" s="5"/>
      <c r="D157" s="6"/>
      <c r="E157" s="6"/>
      <c r="F157" s="6"/>
      <c r="G157" s="6"/>
      <c r="H157" s="28"/>
      <c r="I157" s="6"/>
      <c r="J157" s="6"/>
      <c r="K157" s="6"/>
      <c r="L157" s="6"/>
      <c r="M157" s="28"/>
      <c r="N157" s="6"/>
      <c r="O157" s="6"/>
      <c r="P157" s="6"/>
      <c r="Q157" s="29"/>
    </row>
    <row r="158" spans="3:16" ht="15.75"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6" ht="8.25" customHeight="1"/>
  </sheetData>
  <sheetProtection/>
  <mergeCells count="7">
    <mergeCell ref="I82:L82"/>
    <mergeCell ref="N3:Q3"/>
    <mergeCell ref="D4:G4"/>
    <mergeCell ref="I4:L4"/>
    <mergeCell ref="N4:Q4"/>
    <mergeCell ref="D3:G3"/>
    <mergeCell ref="I3:L3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ULUC AYSUN</dc:creator>
  <cp:keywords/>
  <dc:description/>
  <cp:lastModifiedBy>İbrahim BABACAN</cp:lastModifiedBy>
  <cp:lastPrinted>2012-10-01T09:06:05Z</cp:lastPrinted>
  <dcterms:created xsi:type="dcterms:W3CDTF">1999-04-05T11:23:32Z</dcterms:created>
  <dcterms:modified xsi:type="dcterms:W3CDTF">2016-08-08T14:34:50Z</dcterms:modified>
  <cp:category/>
  <cp:version/>
  <cp:contentType/>
  <cp:contentStatus/>
</cp:coreProperties>
</file>