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9720" windowHeight="6345" activeTab="0"/>
  </bookViews>
  <sheets>
    <sheet name="T 4.11" sheetId="1" r:id="rId1"/>
  </sheets>
  <definedNames>
    <definedName name="_xlnm.Print_Area" localSheetId="0">'T 4.11'!$B$1:$Q$159</definedName>
  </definedNames>
  <calcPr fullCalcOnLoad="1"/>
</workbook>
</file>

<file path=xl/sharedStrings.xml><?xml version="1.0" encoding="utf-8"?>
<sst xmlns="http://schemas.openxmlformats.org/spreadsheetml/2006/main" count="152" uniqueCount="28">
  <si>
    <t>(Belediyelerce Verilen Yapı Kullanım İzin Kağıtlarına Göre)</t>
  </si>
  <si>
    <t>(According to Occupancy Permits)</t>
  </si>
  <si>
    <t>Number (Unit)</t>
  </si>
  <si>
    <t>Toplam</t>
  </si>
  <si>
    <t>Kamu</t>
  </si>
  <si>
    <t>Özel</t>
  </si>
  <si>
    <t>Yapı Koop.</t>
  </si>
  <si>
    <t>Total</t>
  </si>
  <si>
    <t>Public</t>
  </si>
  <si>
    <t>Private</t>
  </si>
  <si>
    <t>Const. Coop.</t>
  </si>
  <si>
    <t>I</t>
  </si>
  <si>
    <t>II</t>
  </si>
  <si>
    <t>III</t>
  </si>
  <si>
    <t>IV</t>
  </si>
  <si>
    <t>Yüzde Değişme - %Change</t>
  </si>
  <si>
    <t>Sayı (Adet)</t>
  </si>
  <si>
    <t>Yüzölçümü (Bin m2)</t>
  </si>
  <si>
    <t>Area (Thousand m2)</t>
  </si>
  <si>
    <t>Değer (Bin YTL.)</t>
  </si>
  <si>
    <t>Value (Thousand TRY.)</t>
  </si>
  <si>
    <t>-</t>
  </si>
  <si>
    <t>Tablo: IV.11- Sanayi Binaları(*)</t>
  </si>
  <si>
    <t>Table: IV.11- Industrial Buildings(*)</t>
  </si>
  <si>
    <t>Kaynak: TÜİK.</t>
  </si>
  <si>
    <t>(*) TÜİK tarafından açıklanan yeni verilere göre düzenlenmiştir.</t>
  </si>
  <si>
    <t>Source : TURKSTAT</t>
  </si>
  <si>
    <t>(*) The series are prepared according to new data of TURKSTAT.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</si>
</sst>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4"/>
      <name val="Arial Tur"/>
      <family val="2"/>
    </font>
    <font>
      <sz val="18"/>
      <name val="Arial Tur"/>
      <family val="2"/>
    </font>
    <font>
      <b/>
      <sz val="18"/>
      <name val="Arial Tur"/>
      <family val="2"/>
    </font>
    <font>
      <sz val="13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80" fontId="4" fillId="0" borderId="0" xfId="0" applyNumberFormat="1" applyFont="1" applyBorder="1" applyAlignment="1" applyProtection="1">
      <alignment horizontal="right"/>
      <protection/>
    </xf>
    <xf numFmtId="3" fontId="4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80" fontId="4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5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0"/>
  <sheetViews>
    <sheetView tabSelected="1" view="pageBreakPreview" zoomScale="40" zoomScaleNormal="37" zoomScaleSheetLayoutView="40" zoomScalePageLayoutView="0" workbookViewId="0" topLeftCell="A1">
      <pane xSplit="3" ySplit="6" topLeftCell="D1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54" sqref="Q154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15.28125" style="4" customWidth="1"/>
    <col min="4" max="4" width="23.28125" style="4" customWidth="1"/>
    <col min="5" max="5" width="23.140625" style="4" customWidth="1"/>
    <col min="6" max="6" width="21.421875" style="4" customWidth="1"/>
    <col min="7" max="7" width="26.7109375" style="4" customWidth="1"/>
    <col min="8" max="8" width="8.00390625" style="4" customWidth="1"/>
    <col min="9" max="9" width="24.7109375" style="4" customWidth="1"/>
    <col min="10" max="10" width="22.00390625" style="4" customWidth="1"/>
    <col min="11" max="11" width="25.421875" style="4" customWidth="1"/>
    <col min="12" max="12" width="24.7109375" style="4" customWidth="1"/>
    <col min="13" max="13" width="8.140625" style="4" customWidth="1"/>
    <col min="14" max="14" width="31.421875" style="4" customWidth="1"/>
    <col min="15" max="15" width="28.421875" style="4" customWidth="1"/>
    <col min="16" max="16" width="28.8515625" style="4" customWidth="1"/>
    <col min="17" max="17" width="29.421875" style="4" customWidth="1"/>
    <col min="18" max="18" width="9.140625" style="4" customWidth="1"/>
    <col min="19" max="19" width="20.57421875" style="4" bestFit="1" customWidth="1"/>
    <col min="20" max="20" width="18.7109375" style="4" bestFit="1" customWidth="1"/>
    <col min="21" max="21" width="20.57421875" style="4" bestFit="1" customWidth="1"/>
    <col min="22" max="22" width="18.7109375" style="4" bestFit="1" customWidth="1"/>
    <col min="23" max="23" width="9.140625" style="4" customWidth="1"/>
    <col min="24" max="27" width="9.28125" style="4" bestFit="1" customWidth="1"/>
    <col min="28" max="16384" width="9.140625" style="4" customWidth="1"/>
  </cols>
  <sheetData>
    <row r="1" spans="2:17" ht="36.75" customHeight="1">
      <c r="B1" s="8" t="s">
        <v>22</v>
      </c>
      <c r="C1" s="1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6" t="s">
        <v>0</v>
      </c>
    </row>
    <row r="2" spans="2:17" ht="23.25">
      <c r="B2" s="8" t="s">
        <v>23</v>
      </c>
      <c r="C2" s="1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6" t="s">
        <v>1</v>
      </c>
    </row>
    <row r="3" spans="2:17" ht="29.25" customHeight="1">
      <c r="B3" s="9"/>
      <c r="C3" s="7"/>
      <c r="D3" s="42" t="s">
        <v>16</v>
      </c>
      <c r="E3" s="42"/>
      <c r="F3" s="42"/>
      <c r="G3" s="42"/>
      <c r="H3" s="7"/>
      <c r="I3" s="42" t="s">
        <v>17</v>
      </c>
      <c r="J3" s="42"/>
      <c r="K3" s="42"/>
      <c r="L3" s="42"/>
      <c r="M3" s="7"/>
      <c r="N3" s="42" t="s">
        <v>19</v>
      </c>
      <c r="O3" s="42"/>
      <c r="P3" s="42"/>
      <c r="Q3" s="43"/>
    </row>
    <row r="4" spans="2:17" ht="29.25" customHeight="1">
      <c r="B4" s="10"/>
      <c r="C4" s="8"/>
      <c r="D4" s="44" t="s">
        <v>2</v>
      </c>
      <c r="E4" s="44"/>
      <c r="F4" s="44"/>
      <c r="G4" s="44"/>
      <c r="H4" s="8"/>
      <c r="I4" s="44" t="s">
        <v>18</v>
      </c>
      <c r="J4" s="44"/>
      <c r="K4" s="44"/>
      <c r="L4" s="44"/>
      <c r="M4" s="8"/>
      <c r="N4" s="44" t="s">
        <v>20</v>
      </c>
      <c r="O4" s="44"/>
      <c r="P4" s="44"/>
      <c r="Q4" s="45"/>
    </row>
    <row r="5" spans="2:17" ht="29.25" customHeight="1">
      <c r="B5" s="10"/>
      <c r="C5" s="8"/>
      <c r="D5" s="11" t="s">
        <v>3</v>
      </c>
      <c r="E5" s="11" t="s">
        <v>4</v>
      </c>
      <c r="F5" s="11" t="s">
        <v>5</v>
      </c>
      <c r="G5" s="11" t="s">
        <v>6</v>
      </c>
      <c r="H5" s="12"/>
      <c r="I5" s="11" t="s">
        <v>3</v>
      </c>
      <c r="J5" s="11" t="s">
        <v>4</v>
      </c>
      <c r="K5" s="11" t="s">
        <v>5</v>
      </c>
      <c r="L5" s="11" t="s">
        <v>6</v>
      </c>
      <c r="M5" s="12"/>
      <c r="N5" s="11" t="s">
        <v>3</v>
      </c>
      <c r="O5" s="11" t="s">
        <v>4</v>
      </c>
      <c r="P5" s="11" t="s">
        <v>5</v>
      </c>
      <c r="Q5" s="13" t="s">
        <v>6</v>
      </c>
    </row>
    <row r="6" spans="2:17" ht="29.25" customHeight="1">
      <c r="B6" s="14"/>
      <c r="C6" s="15"/>
      <c r="D6" s="16" t="s">
        <v>7</v>
      </c>
      <c r="E6" s="16" t="s">
        <v>8</v>
      </c>
      <c r="F6" s="16" t="s">
        <v>9</v>
      </c>
      <c r="G6" s="16" t="s">
        <v>10</v>
      </c>
      <c r="H6" s="16"/>
      <c r="I6" s="16" t="s">
        <v>7</v>
      </c>
      <c r="J6" s="16" t="s">
        <v>8</v>
      </c>
      <c r="K6" s="16" t="s">
        <v>9</v>
      </c>
      <c r="L6" s="16" t="s">
        <v>10</v>
      </c>
      <c r="M6" s="16"/>
      <c r="N6" s="16" t="s">
        <v>7</v>
      </c>
      <c r="O6" s="16" t="s">
        <v>8</v>
      </c>
      <c r="P6" s="16" t="s">
        <v>9</v>
      </c>
      <c r="Q6" s="17" t="s">
        <v>10</v>
      </c>
    </row>
    <row r="7" spans="2:17" ht="29.25" customHeight="1" hidden="1">
      <c r="B7" s="10">
        <v>2002</v>
      </c>
      <c r="C7" s="12"/>
      <c r="D7" s="18">
        <f>SUM(D26:D29)</f>
        <v>4876</v>
      </c>
      <c r="E7" s="18">
        <f>SUM(E26:E29)</f>
        <v>9</v>
      </c>
      <c r="F7" s="18">
        <f>SUM(F26:F29)</f>
        <v>1014</v>
      </c>
      <c r="G7" s="18">
        <f>SUM(G26:G29)</f>
        <v>3853</v>
      </c>
      <c r="H7" s="18"/>
      <c r="I7" s="18">
        <f>SUM(I26:I29)</f>
        <v>3919.0789999999997</v>
      </c>
      <c r="J7" s="18">
        <f>SUM(J26:J29)</f>
        <v>8.254999999999999</v>
      </c>
      <c r="K7" s="18">
        <f>SUM(K26:K29)</f>
        <v>2603.768</v>
      </c>
      <c r="L7" s="18">
        <f>SUM(L26:L29)</f>
        <v>1307.0559999999998</v>
      </c>
      <c r="M7" s="18"/>
      <c r="N7" s="18">
        <f>SUM(N26:N29)</f>
        <v>951868.057</v>
      </c>
      <c r="O7" s="18">
        <f>SUM(O26:O29)</f>
        <v>1881.7659999999998</v>
      </c>
      <c r="P7" s="18">
        <f>SUM(P26:P29)</f>
        <v>646198.5989999999</v>
      </c>
      <c r="Q7" s="31">
        <f>SUM(Q26:Q29)</f>
        <v>303787.69200000004</v>
      </c>
    </row>
    <row r="8" spans="2:17" ht="29.25" customHeight="1" hidden="1">
      <c r="B8" s="10">
        <v>2003</v>
      </c>
      <c r="C8" s="12"/>
      <c r="D8" s="18">
        <f>SUM(D30:D33)</f>
        <v>1408</v>
      </c>
      <c r="E8" s="18">
        <f>SUM(E30:E33)</f>
        <v>17</v>
      </c>
      <c r="F8" s="18">
        <f>SUM(F30:F33)</f>
        <v>1073</v>
      </c>
      <c r="G8" s="18">
        <f>SUM(G30:G33)</f>
        <v>318</v>
      </c>
      <c r="H8" s="18"/>
      <c r="I8" s="18">
        <f>SUM(I30:I33)</f>
        <v>2560.808</v>
      </c>
      <c r="J8" s="18">
        <f>SUM(J30:J33)</f>
        <v>13.13</v>
      </c>
      <c r="K8" s="18">
        <f>SUM(K30:K33)</f>
        <v>2402.278</v>
      </c>
      <c r="L8" s="18">
        <f>SUM(L30:L33)</f>
        <v>145.4</v>
      </c>
      <c r="M8" s="18"/>
      <c r="N8" s="18">
        <f>SUM(N30:N33)</f>
        <v>775667.19</v>
      </c>
      <c r="O8" s="18">
        <f>SUM(O30:O33)</f>
        <v>3852.089</v>
      </c>
      <c r="P8" s="18">
        <f>SUM(P30:P33)</f>
        <v>731810.019</v>
      </c>
      <c r="Q8" s="6">
        <f>SUM(Q30:Q33)</f>
        <v>40005.082</v>
      </c>
    </row>
    <row r="9" spans="2:17" ht="29.25" customHeight="1" hidden="1">
      <c r="B9" s="10">
        <v>2004</v>
      </c>
      <c r="C9" s="12"/>
      <c r="D9" s="18">
        <f>SUM(D34:D37)</f>
        <v>1612</v>
      </c>
      <c r="E9" s="18">
        <f>SUM(E34:E37)</f>
        <v>16</v>
      </c>
      <c r="F9" s="18">
        <f>SUM(F34:F37)</f>
        <v>1221</v>
      </c>
      <c r="G9" s="18">
        <f>SUM(G34:G37)</f>
        <v>375</v>
      </c>
      <c r="H9" s="18"/>
      <c r="I9" s="18">
        <f>SUM(I34:I37)</f>
        <v>3387.522</v>
      </c>
      <c r="J9" s="18">
        <f>SUM(J34:J37)</f>
        <v>41.625</v>
      </c>
      <c r="K9" s="18">
        <f>SUM(K34:K37)</f>
        <v>3126.4660000000003</v>
      </c>
      <c r="L9" s="18">
        <f>SUM(L34:L37)</f>
        <v>219.431</v>
      </c>
      <c r="M9" s="18"/>
      <c r="N9" s="18">
        <f>SUM(N34:N37)</f>
        <v>1168420.372</v>
      </c>
      <c r="O9" s="18">
        <f>SUM(O34:O37)</f>
        <v>13001.752</v>
      </c>
      <c r="P9" s="18">
        <f>SUM(P34:P37)</f>
        <v>1077300.9719999998</v>
      </c>
      <c r="Q9" s="6">
        <f>SUM(Q34:Q37)</f>
        <v>78117.648</v>
      </c>
    </row>
    <row r="10" spans="2:17" ht="29.25" customHeight="1" hidden="1">
      <c r="B10" s="10">
        <v>2005</v>
      </c>
      <c r="C10" s="12"/>
      <c r="D10" s="18">
        <f>SUM(D38:D41)</f>
        <v>4555</v>
      </c>
      <c r="E10" s="18">
        <f aca="true" t="shared" si="0" ref="E10:Q10">SUM(E38:E41)</f>
        <v>20</v>
      </c>
      <c r="F10" s="18">
        <f t="shared" si="0"/>
        <v>1656</v>
      </c>
      <c r="G10" s="18">
        <f t="shared" si="0"/>
        <v>2879</v>
      </c>
      <c r="H10" s="18"/>
      <c r="I10" s="18">
        <f t="shared" si="0"/>
        <v>5807.237</v>
      </c>
      <c r="J10" s="18">
        <f t="shared" si="0"/>
        <v>27.147</v>
      </c>
      <c r="K10" s="18">
        <f t="shared" si="0"/>
        <v>4030.0750000000003</v>
      </c>
      <c r="L10" s="18">
        <f t="shared" si="0"/>
        <v>1750.015</v>
      </c>
      <c r="M10" s="18"/>
      <c r="N10" s="18">
        <f t="shared" si="0"/>
        <v>2185419.255</v>
      </c>
      <c r="O10" s="18">
        <f t="shared" si="0"/>
        <v>10075.517</v>
      </c>
      <c r="P10" s="18">
        <f t="shared" si="0"/>
        <v>1484817.69</v>
      </c>
      <c r="Q10" s="6">
        <f t="shared" si="0"/>
        <v>690526.0480000001</v>
      </c>
    </row>
    <row r="11" spans="2:17" ht="29.25" customHeight="1" hidden="1">
      <c r="B11" s="10">
        <v>2006</v>
      </c>
      <c r="C11" s="12"/>
      <c r="D11" s="18">
        <f>SUM(D42:D45)</f>
        <v>2046</v>
      </c>
      <c r="E11" s="18">
        <f>SUM(E42:E45)</f>
        <v>25</v>
      </c>
      <c r="F11" s="18">
        <f>SUM(F42:F45)</f>
        <v>1657</v>
      </c>
      <c r="G11" s="18">
        <f>SUM(G42:G45)</f>
        <v>364</v>
      </c>
      <c r="H11" s="18"/>
      <c r="I11" s="18">
        <f>SUM(I42:I45)</f>
        <v>5440.646</v>
      </c>
      <c r="J11" s="18">
        <f>SUM(J42:J45)</f>
        <v>210.052</v>
      </c>
      <c r="K11" s="18">
        <f>SUM(K42:K45)</f>
        <v>4145.903</v>
      </c>
      <c r="L11" s="18">
        <f>SUM(L42:L45)</f>
        <v>1084.691</v>
      </c>
      <c r="M11" s="18"/>
      <c r="N11" s="18">
        <f>SUM(N42:N45)</f>
        <v>2449397.977</v>
      </c>
      <c r="O11" s="18">
        <f>SUM(O42:O45)</f>
        <v>84412.90100000001</v>
      </c>
      <c r="P11" s="18">
        <f>SUM(P42:P45)</f>
        <v>1827517.646</v>
      </c>
      <c r="Q11" s="6">
        <f>SUM(Q42:Q45)</f>
        <v>537467.4299999999</v>
      </c>
    </row>
    <row r="12" spans="2:17" ht="29.25" customHeight="1" hidden="1">
      <c r="B12" s="10">
        <v>2007</v>
      </c>
      <c r="C12" s="12"/>
      <c r="D12" s="18">
        <f>SUM(D46:D49)</f>
        <v>2756</v>
      </c>
      <c r="E12" s="18">
        <f aca="true" t="shared" si="1" ref="E12:Q12">SUM(E46:E49)</f>
        <v>46</v>
      </c>
      <c r="F12" s="18">
        <f t="shared" si="1"/>
        <v>2186</v>
      </c>
      <c r="G12" s="18">
        <f t="shared" si="1"/>
        <v>524</v>
      </c>
      <c r="H12" s="18"/>
      <c r="I12" s="18">
        <f t="shared" si="1"/>
        <v>5640.862999999999</v>
      </c>
      <c r="J12" s="18">
        <f t="shared" si="1"/>
        <v>97.444</v>
      </c>
      <c r="K12" s="18">
        <f t="shared" si="1"/>
        <v>5296.514</v>
      </c>
      <c r="L12" s="18">
        <f t="shared" si="1"/>
        <v>246.90499999999997</v>
      </c>
      <c r="M12" s="18"/>
      <c r="N12" s="18">
        <f t="shared" si="1"/>
        <v>2714872.8230000003</v>
      </c>
      <c r="O12" s="18">
        <f t="shared" si="1"/>
        <v>49445.815</v>
      </c>
      <c r="P12" s="18">
        <f t="shared" si="1"/>
        <v>2550089.098</v>
      </c>
      <c r="Q12" s="6">
        <f t="shared" si="1"/>
        <v>115337.91</v>
      </c>
    </row>
    <row r="13" spans="2:17" ht="29.25" customHeight="1" hidden="1">
      <c r="B13" s="10">
        <v>2008</v>
      </c>
      <c r="C13" s="12"/>
      <c r="D13" s="18">
        <f>SUM(D50:D53)</f>
        <v>2360</v>
      </c>
      <c r="E13" s="18">
        <f aca="true" t="shared" si="2" ref="E13:Q13">SUM(E50:E53)</f>
        <v>90</v>
      </c>
      <c r="F13" s="18">
        <f t="shared" si="2"/>
        <v>2026</v>
      </c>
      <c r="G13" s="18">
        <f t="shared" si="2"/>
        <v>244</v>
      </c>
      <c r="H13" s="18"/>
      <c r="I13" s="18">
        <f t="shared" si="2"/>
        <v>5211.994</v>
      </c>
      <c r="J13" s="18">
        <f>SUM(J50:J53)</f>
        <v>196.45999999999998</v>
      </c>
      <c r="K13" s="18">
        <f t="shared" si="2"/>
        <v>4403.041</v>
      </c>
      <c r="L13" s="18">
        <f t="shared" si="2"/>
        <v>612.4929999999999</v>
      </c>
      <c r="M13" s="18"/>
      <c r="N13" s="18">
        <f t="shared" si="2"/>
        <v>2778517.29</v>
      </c>
      <c r="O13" s="18">
        <f t="shared" si="2"/>
        <v>95382.66500000001</v>
      </c>
      <c r="P13" s="18">
        <f t="shared" si="2"/>
        <v>2345740.521</v>
      </c>
      <c r="Q13" s="6">
        <f t="shared" si="2"/>
        <v>337394.104</v>
      </c>
    </row>
    <row r="14" spans="2:17" ht="29.25" customHeight="1" hidden="1">
      <c r="B14" s="10">
        <v>2009</v>
      </c>
      <c r="C14" s="12"/>
      <c r="D14" s="18">
        <f>SUM(D54:D57)</f>
        <v>2525</v>
      </c>
      <c r="E14" s="18">
        <f aca="true" t="shared" si="3" ref="E14:Q14">SUM(E54:E57)</f>
        <v>289</v>
      </c>
      <c r="F14" s="18">
        <f t="shared" si="3"/>
        <v>2058</v>
      </c>
      <c r="G14" s="18">
        <f t="shared" si="3"/>
        <v>178</v>
      </c>
      <c r="H14" s="18"/>
      <c r="I14" s="18">
        <f t="shared" si="3"/>
        <v>5063.465</v>
      </c>
      <c r="J14" s="18">
        <f t="shared" si="3"/>
        <v>195.697</v>
      </c>
      <c r="K14" s="18">
        <f t="shared" si="3"/>
        <v>4189.69</v>
      </c>
      <c r="L14" s="18">
        <f t="shared" si="3"/>
        <v>678.0780000000001</v>
      </c>
      <c r="M14" s="18"/>
      <c r="N14" s="18">
        <f t="shared" si="3"/>
        <v>2604853.707</v>
      </c>
      <c r="O14" s="18">
        <f t="shared" si="3"/>
        <v>95021.878</v>
      </c>
      <c r="P14" s="18">
        <f t="shared" si="3"/>
        <v>2137000.416</v>
      </c>
      <c r="Q14" s="6">
        <f t="shared" si="3"/>
        <v>372831.41300000006</v>
      </c>
    </row>
    <row r="15" spans="2:17" ht="29.25" customHeight="1" hidden="1">
      <c r="B15" s="10">
        <v>2010</v>
      </c>
      <c r="C15" s="12"/>
      <c r="D15" s="18">
        <f>SUM(D58:D61)</f>
        <v>2883</v>
      </c>
      <c r="E15" s="18">
        <f aca="true" t="shared" si="4" ref="E15:Q15">SUM(E58:E61)</f>
        <v>89</v>
      </c>
      <c r="F15" s="18">
        <f t="shared" si="4"/>
        <v>2109</v>
      </c>
      <c r="G15" s="18">
        <f t="shared" si="4"/>
        <v>685</v>
      </c>
      <c r="H15" s="18"/>
      <c r="I15" s="18">
        <f t="shared" si="4"/>
        <v>5304.314</v>
      </c>
      <c r="J15" s="18">
        <f t="shared" si="4"/>
        <v>161.687</v>
      </c>
      <c r="K15" s="18">
        <f t="shared" si="4"/>
        <v>4718.915999999999</v>
      </c>
      <c r="L15" s="18">
        <f t="shared" si="4"/>
        <v>423.711</v>
      </c>
      <c r="M15" s="18"/>
      <c r="N15" s="18">
        <f t="shared" si="4"/>
        <v>2196928.291</v>
      </c>
      <c r="O15" s="18">
        <f t="shared" si="4"/>
        <v>68170.309</v>
      </c>
      <c r="P15" s="18">
        <f t="shared" si="4"/>
        <v>1891819.19</v>
      </c>
      <c r="Q15" s="6">
        <f t="shared" si="4"/>
        <v>236938.792</v>
      </c>
    </row>
    <row r="16" spans="2:17" ht="29.25" customHeight="1" hidden="1">
      <c r="B16" s="10">
        <v>2011</v>
      </c>
      <c r="C16" s="12"/>
      <c r="D16" s="18">
        <f>SUM(D62:D65)</f>
        <v>2916</v>
      </c>
      <c r="E16" s="18">
        <f aca="true" t="shared" si="5" ref="E16:Q16">SUM(E62:E65)</f>
        <v>160</v>
      </c>
      <c r="F16" s="18">
        <f t="shared" si="5"/>
        <v>2509</v>
      </c>
      <c r="G16" s="18">
        <f t="shared" si="5"/>
        <v>247</v>
      </c>
      <c r="H16" s="18"/>
      <c r="I16" s="18">
        <f t="shared" si="5"/>
        <v>5919.2300000000005</v>
      </c>
      <c r="J16" s="18">
        <f t="shared" si="5"/>
        <v>203.36800000000002</v>
      </c>
      <c r="K16" s="18">
        <f t="shared" si="5"/>
        <v>5587.135</v>
      </c>
      <c r="L16" s="18">
        <f t="shared" si="5"/>
        <v>128.727</v>
      </c>
      <c r="M16" s="18"/>
      <c r="N16" s="18">
        <f t="shared" si="5"/>
        <v>3534549.539</v>
      </c>
      <c r="O16" s="18">
        <f t="shared" si="5"/>
        <v>124145.122</v>
      </c>
      <c r="P16" s="18">
        <f t="shared" si="5"/>
        <v>3335063.955</v>
      </c>
      <c r="Q16" s="6">
        <f t="shared" si="5"/>
        <v>75340.462</v>
      </c>
    </row>
    <row r="17" spans="2:17" ht="29.25" customHeight="1">
      <c r="B17" s="10">
        <v>2012</v>
      </c>
      <c r="C17" s="12"/>
      <c r="D17" s="18">
        <f>SUM(D66:D69)</f>
        <v>2458</v>
      </c>
      <c r="E17" s="18">
        <f aca="true" t="shared" si="6" ref="E17:Q17">SUM(E66:E69)</f>
        <v>99</v>
      </c>
      <c r="F17" s="18">
        <f t="shared" si="6"/>
        <v>2289</v>
      </c>
      <c r="G17" s="18">
        <f t="shared" si="6"/>
        <v>70</v>
      </c>
      <c r="H17" s="18"/>
      <c r="I17" s="18">
        <f t="shared" si="6"/>
        <v>6531.234</v>
      </c>
      <c r="J17" s="18">
        <f t="shared" si="6"/>
        <v>141.482</v>
      </c>
      <c r="K17" s="18">
        <f t="shared" si="6"/>
        <v>6331.649</v>
      </c>
      <c r="L17" s="18">
        <f t="shared" si="6"/>
        <v>58.103</v>
      </c>
      <c r="M17" s="18"/>
      <c r="N17" s="18">
        <f>SUM(N66:N69)</f>
        <v>4070179.171</v>
      </c>
      <c r="O17" s="18">
        <f t="shared" si="6"/>
        <v>83945.351</v>
      </c>
      <c r="P17" s="18">
        <f t="shared" si="6"/>
        <v>3952828.96</v>
      </c>
      <c r="Q17" s="6">
        <f t="shared" si="6"/>
        <v>33404.86</v>
      </c>
    </row>
    <row r="18" spans="2:17" ht="29.25" customHeight="1">
      <c r="B18" s="10">
        <v>2013</v>
      </c>
      <c r="C18" s="12"/>
      <c r="D18" s="18">
        <f>SUM(D70:D73)</f>
        <v>3059</v>
      </c>
      <c r="E18" s="18">
        <f>SUM(E70:E73)</f>
        <v>109</v>
      </c>
      <c r="F18" s="18">
        <f>SUM(F70:F73)</f>
        <v>2768</v>
      </c>
      <c r="G18" s="18">
        <f>SUM(G70:G73)</f>
        <v>182</v>
      </c>
      <c r="H18" s="18"/>
      <c r="I18" s="18">
        <f>SUM(I70:I73)</f>
        <v>7665.084999999999</v>
      </c>
      <c r="J18" s="18">
        <f>SUM(J70:J73)</f>
        <v>174.544</v>
      </c>
      <c r="K18" s="18">
        <f>SUM(K70:K73)</f>
        <v>6972.228</v>
      </c>
      <c r="L18" s="18">
        <f>SUM(L70:L73)</f>
        <v>518.313</v>
      </c>
      <c r="M18" s="18"/>
      <c r="N18" s="18">
        <f>SUM(N70:N73)</f>
        <v>5121221.394</v>
      </c>
      <c r="O18" s="18">
        <f>SUM(O70:O73)</f>
        <v>119535.112</v>
      </c>
      <c r="P18" s="18">
        <f>SUM(P70:P73)</f>
        <v>4635879.973</v>
      </c>
      <c r="Q18" s="18">
        <f>SUM(Q70:Q73)</f>
        <v>365806.309</v>
      </c>
    </row>
    <row r="19" spans="2:17" ht="29.25" customHeight="1">
      <c r="B19" s="10">
        <v>2014</v>
      </c>
      <c r="C19" s="12"/>
      <c r="D19" s="18">
        <f>SUM(D74:D77)</f>
        <v>3490</v>
      </c>
      <c r="E19" s="18">
        <f aca="true" t="shared" si="7" ref="E19:Q19">SUM(E74:E77)</f>
        <v>79</v>
      </c>
      <c r="F19" s="18">
        <f t="shared" si="7"/>
        <v>3170</v>
      </c>
      <c r="G19" s="18">
        <f t="shared" si="7"/>
        <v>241</v>
      </c>
      <c r="H19" s="18"/>
      <c r="I19" s="18">
        <f t="shared" si="7"/>
        <v>6870.871</v>
      </c>
      <c r="J19" s="18">
        <f t="shared" si="7"/>
        <v>114.738</v>
      </c>
      <c r="K19" s="18">
        <f t="shared" si="7"/>
        <v>6390.587</v>
      </c>
      <c r="L19" s="18">
        <f t="shared" si="7"/>
        <v>365.546</v>
      </c>
      <c r="M19" s="18"/>
      <c r="N19" s="18">
        <f t="shared" si="7"/>
        <v>5133728.984999999</v>
      </c>
      <c r="O19" s="18">
        <f t="shared" si="7"/>
        <v>84587.353</v>
      </c>
      <c r="P19" s="18">
        <f t="shared" si="7"/>
        <v>4776994.051</v>
      </c>
      <c r="Q19" s="18">
        <f t="shared" si="7"/>
        <v>272146.581</v>
      </c>
    </row>
    <row r="20" spans="2:17" ht="29.25" customHeight="1">
      <c r="B20" s="10">
        <v>2015</v>
      </c>
      <c r="C20" s="12"/>
      <c r="D20" s="18">
        <v>2112</v>
      </c>
      <c r="E20" s="18">
        <v>56</v>
      </c>
      <c r="F20" s="18">
        <v>1977</v>
      </c>
      <c r="G20" s="18">
        <v>79</v>
      </c>
      <c r="H20" s="18"/>
      <c r="I20" s="18">
        <v>4013</v>
      </c>
      <c r="J20" s="18">
        <v>99</v>
      </c>
      <c r="K20" s="18">
        <v>3777</v>
      </c>
      <c r="L20" s="18">
        <v>136</v>
      </c>
      <c r="M20" s="18"/>
      <c r="N20" s="18">
        <v>3164746</v>
      </c>
      <c r="O20" s="18">
        <v>78525</v>
      </c>
      <c r="P20" s="18">
        <v>2982848</v>
      </c>
      <c r="Q20" s="18">
        <v>103372</v>
      </c>
    </row>
    <row r="21" spans="2:17" ht="29.25" customHeight="1">
      <c r="B21" s="10"/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29.25" customHeight="1">
      <c r="B22" s="10"/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29.25" customHeight="1">
      <c r="B23" s="10"/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29.25" customHeight="1">
      <c r="B24" s="10"/>
      <c r="C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6"/>
    </row>
    <row r="25" spans="2:17" ht="29.25" customHeight="1" hidden="1">
      <c r="B25" s="10"/>
      <c r="C25" s="1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6"/>
    </row>
    <row r="26" spans="2:17" ht="29.25" customHeight="1" hidden="1">
      <c r="B26" s="10">
        <v>2002</v>
      </c>
      <c r="C26" s="12" t="s">
        <v>11</v>
      </c>
      <c r="D26" s="18">
        <f>SUM(E26:G26)</f>
        <v>252</v>
      </c>
      <c r="E26" s="18">
        <v>1</v>
      </c>
      <c r="F26" s="18">
        <v>221</v>
      </c>
      <c r="G26" s="18">
        <v>30</v>
      </c>
      <c r="H26" s="18"/>
      <c r="I26" s="18">
        <f>SUM(J26:L26)</f>
        <v>767.284</v>
      </c>
      <c r="J26" s="18">
        <v>0.602</v>
      </c>
      <c r="K26" s="18">
        <v>724.45</v>
      </c>
      <c r="L26" s="18">
        <v>42.232</v>
      </c>
      <c r="M26" s="18"/>
      <c r="N26" s="18">
        <f>SUM(O26:Q26)</f>
        <v>172959.59799999997</v>
      </c>
      <c r="O26" s="18">
        <v>126.107</v>
      </c>
      <c r="P26" s="18">
        <v>163370.778</v>
      </c>
      <c r="Q26" s="6">
        <v>9462.713</v>
      </c>
    </row>
    <row r="27" spans="2:17" ht="29.25" customHeight="1" hidden="1">
      <c r="B27" s="10"/>
      <c r="C27" s="12" t="s">
        <v>12</v>
      </c>
      <c r="D27" s="18">
        <f aca="true" t="shared" si="8" ref="D27:D69">SUM(E27:G27)</f>
        <v>1226</v>
      </c>
      <c r="E27" s="18">
        <v>4</v>
      </c>
      <c r="F27" s="18">
        <v>204</v>
      </c>
      <c r="G27" s="18">
        <v>1018</v>
      </c>
      <c r="H27" s="18"/>
      <c r="I27" s="18">
        <f aca="true" t="shared" si="9" ref="I27:I69">SUM(J27:L27)</f>
        <v>1079.233</v>
      </c>
      <c r="J27" s="18">
        <v>7.06</v>
      </c>
      <c r="K27" s="18">
        <v>627.225</v>
      </c>
      <c r="L27" s="18">
        <v>444.948</v>
      </c>
      <c r="M27" s="18"/>
      <c r="N27" s="18">
        <f aca="true" t="shared" si="10" ref="N27:N69">SUM(O27:Q27)</f>
        <v>253595.043</v>
      </c>
      <c r="O27" s="18">
        <v>1597.811</v>
      </c>
      <c r="P27" s="18">
        <v>153040.704</v>
      </c>
      <c r="Q27" s="6">
        <v>98956.528</v>
      </c>
    </row>
    <row r="28" spans="2:17" ht="29.25" customHeight="1" hidden="1">
      <c r="B28" s="10"/>
      <c r="C28" s="12" t="s">
        <v>13</v>
      </c>
      <c r="D28" s="18">
        <f t="shared" si="8"/>
        <v>1840</v>
      </c>
      <c r="E28" s="18">
        <v>3</v>
      </c>
      <c r="F28" s="18">
        <v>254</v>
      </c>
      <c r="G28" s="18">
        <v>1583</v>
      </c>
      <c r="H28" s="18"/>
      <c r="I28" s="18">
        <f t="shared" si="9"/>
        <v>1013.673</v>
      </c>
      <c r="J28" s="18">
        <v>0.143</v>
      </c>
      <c r="K28" s="18">
        <v>429.876</v>
      </c>
      <c r="L28" s="18">
        <v>583.654</v>
      </c>
      <c r="M28" s="18"/>
      <c r="N28" s="18">
        <f t="shared" si="10"/>
        <v>243616.717</v>
      </c>
      <c r="O28" s="18">
        <v>36.154</v>
      </c>
      <c r="P28" s="18">
        <v>107141.635</v>
      </c>
      <c r="Q28" s="6">
        <v>136438.928</v>
      </c>
    </row>
    <row r="29" spans="2:17" ht="29.25" customHeight="1" hidden="1">
      <c r="B29" s="10"/>
      <c r="C29" s="12" t="s">
        <v>14</v>
      </c>
      <c r="D29" s="18">
        <f t="shared" si="8"/>
        <v>1558</v>
      </c>
      <c r="E29" s="18">
        <v>1</v>
      </c>
      <c r="F29" s="18">
        <v>335</v>
      </c>
      <c r="G29" s="18">
        <v>1222</v>
      </c>
      <c r="H29" s="18"/>
      <c r="I29" s="18">
        <f t="shared" si="9"/>
        <v>1058.8890000000001</v>
      </c>
      <c r="J29" s="18">
        <v>0.45</v>
      </c>
      <c r="K29" s="18">
        <v>822.217</v>
      </c>
      <c r="L29" s="18">
        <v>236.222</v>
      </c>
      <c r="M29" s="18"/>
      <c r="N29" s="18">
        <f t="shared" si="10"/>
        <v>281696.69899999996</v>
      </c>
      <c r="O29" s="18">
        <v>121.694</v>
      </c>
      <c r="P29" s="18">
        <v>222645.482</v>
      </c>
      <c r="Q29" s="6">
        <v>58929.523</v>
      </c>
    </row>
    <row r="30" spans="2:17" ht="29.25" customHeight="1" hidden="1">
      <c r="B30" s="10">
        <v>2003</v>
      </c>
      <c r="C30" s="12" t="s">
        <v>11</v>
      </c>
      <c r="D30" s="18">
        <f t="shared" si="8"/>
        <v>239</v>
      </c>
      <c r="E30" s="18">
        <v>1</v>
      </c>
      <c r="F30" s="18">
        <v>196</v>
      </c>
      <c r="G30" s="18">
        <v>42</v>
      </c>
      <c r="H30" s="18"/>
      <c r="I30" s="18">
        <f t="shared" si="9"/>
        <v>539.5500000000001</v>
      </c>
      <c r="J30" s="18">
        <v>1.072</v>
      </c>
      <c r="K30" s="18">
        <v>510.788</v>
      </c>
      <c r="L30" s="18">
        <v>27.69</v>
      </c>
      <c r="M30" s="18"/>
      <c r="N30" s="18">
        <f t="shared" si="10"/>
        <v>156545.55599999998</v>
      </c>
      <c r="O30" s="18">
        <v>280.221</v>
      </c>
      <c r="P30" s="18">
        <v>148474.729</v>
      </c>
      <c r="Q30" s="6">
        <v>7790.606</v>
      </c>
    </row>
    <row r="31" spans="2:17" ht="29.25" customHeight="1" hidden="1">
      <c r="B31" s="10"/>
      <c r="C31" s="12" t="s">
        <v>12</v>
      </c>
      <c r="D31" s="18">
        <f t="shared" si="8"/>
        <v>353</v>
      </c>
      <c r="E31" s="18">
        <v>12</v>
      </c>
      <c r="F31" s="18">
        <v>253</v>
      </c>
      <c r="G31" s="18">
        <v>88</v>
      </c>
      <c r="H31" s="18"/>
      <c r="I31" s="18">
        <f t="shared" si="9"/>
        <v>577.8810000000001</v>
      </c>
      <c r="J31" s="18">
        <v>9.243</v>
      </c>
      <c r="K31" s="18">
        <v>533.399</v>
      </c>
      <c r="L31" s="18">
        <v>35.239</v>
      </c>
      <c r="M31" s="18"/>
      <c r="N31" s="18">
        <f t="shared" si="10"/>
        <v>169636.44199999998</v>
      </c>
      <c r="O31" s="18">
        <v>2686.22</v>
      </c>
      <c r="P31" s="18">
        <v>157675.411</v>
      </c>
      <c r="Q31" s="6">
        <v>9274.811</v>
      </c>
    </row>
    <row r="32" spans="2:22" ht="29.25" customHeight="1" hidden="1">
      <c r="B32" s="10"/>
      <c r="C32" s="12" t="s">
        <v>13</v>
      </c>
      <c r="D32" s="18">
        <f t="shared" si="8"/>
        <v>399</v>
      </c>
      <c r="E32" s="18">
        <v>4</v>
      </c>
      <c r="F32" s="18">
        <v>222</v>
      </c>
      <c r="G32" s="18">
        <v>173</v>
      </c>
      <c r="H32" s="18"/>
      <c r="I32" s="18">
        <f t="shared" si="9"/>
        <v>525.491</v>
      </c>
      <c r="J32" s="18">
        <v>2.815</v>
      </c>
      <c r="K32" s="18">
        <v>453.962</v>
      </c>
      <c r="L32" s="18">
        <v>68.714</v>
      </c>
      <c r="M32" s="18"/>
      <c r="N32" s="18">
        <f t="shared" si="10"/>
        <v>157670.447</v>
      </c>
      <c r="O32" s="18">
        <v>885.648</v>
      </c>
      <c r="P32" s="18">
        <v>138104.894</v>
      </c>
      <c r="Q32" s="6">
        <v>18679.905</v>
      </c>
      <c r="S32" s="19"/>
      <c r="T32" s="19"/>
      <c r="U32" s="19"/>
      <c r="V32" s="19"/>
    </row>
    <row r="33" spans="2:22" ht="29.25" customHeight="1" hidden="1">
      <c r="B33" s="10"/>
      <c r="C33" s="12" t="s">
        <v>14</v>
      </c>
      <c r="D33" s="18">
        <f t="shared" si="8"/>
        <v>417</v>
      </c>
      <c r="E33" s="18">
        <v>0</v>
      </c>
      <c r="F33" s="18">
        <v>402</v>
      </c>
      <c r="G33" s="18">
        <v>15</v>
      </c>
      <c r="H33" s="18"/>
      <c r="I33" s="18">
        <f t="shared" si="9"/>
        <v>917.886</v>
      </c>
      <c r="J33" s="18">
        <v>0</v>
      </c>
      <c r="K33" s="18">
        <v>904.129</v>
      </c>
      <c r="L33" s="18">
        <v>13.757</v>
      </c>
      <c r="M33" s="18"/>
      <c r="N33" s="18">
        <f t="shared" si="10"/>
        <v>291814.745</v>
      </c>
      <c r="O33" s="18">
        <v>0</v>
      </c>
      <c r="P33" s="18">
        <v>287554.985</v>
      </c>
      <c r="Q33" s="6">
        <v>4259.76</v>
      </c>
      <c r="S33" s="19"/>
      <c r="T33" s="19"/>
      <c r="U33" s="19"/>
      <c r="V33" s="19"/>
    </row>
    <row r="34" spans="2:22" ht="29.25" customHeight="1" hidden="1">
      <c r="B34" s="10">
        <v>2004</v>
      </c>
      <c r="C34" s="12" t="s">
        <v>11</v>
      </c>
      <c r="D34" s="18">
        <f t="shared" si="8"/>
        <v>375</v>
      </c>
      <c r="E34" s="18">
        <v>2</v>
      </c>
      <c r="F34" s="18">
        <v>352</v>
      </c>
      <c r="G34" s="18">
        <v>21</v>
      </c>
      <c r="H34" s="18"/>
      <c r="I34" s="18">
        <f t="shared" si="9"/>
        <v>1132.4969999999998</v>
      </c>
      <c r="J34" s="18">
        <v>1.62</v>
      </c>
      <c r="K34" s="18">
        <v>1116.163</v>
      </c>
      <c r="L34" s="18">
        <v>14.714</v>
      </c>
      <c r="M34" s="18"/>
      <c r="N34" s="18">
        <f t="shared" si="10"/>
        <v>380368.25899999996</v>
      </c>
      <c r="O34" s="18">
        <v>534.138</v>
      </c>
      <c r="P34" s="18">
        <v>374922.224</v>
      </c>
      <c r="Q34" s="6">
        <v>4911.897</v>
      </c>
      <c r="S34" s="19"/>
      <c r="T34" s="19"/>
      <c r="U34" s="19"/>
      <c r="V34" s="19"/>
    </row>
    <row r="35" spans="2:22" ht="29.25" customHeight="1" hidden="1">
      <c r="B35" s="10"/>
      <c r="C35" s="12" t="s">
        <v>12</v>
      </c>
      <c r="D35" s="18">
        <f t="shared" si="8"/>
        <v>202</v>
      </c>
      <c r="E35" s="18">
        <v>1</v>
      </c>
      <c r="F35" s="18">
        <v>192</v>
      </c>
      <c r="G35" s="18">
        <v>9</v>
      </c>
      <c r="H35" s="18"/>
      <c r="I35" s="18">
        <f t="shared" si="9"/>
        <v>459.60900000000004</v>
      </c>
      <c r="J35" s="18">
        <v>0.052</v>
      </c>
      <c r="K35" s="18">
        <v>454.488</v>
      </c>
      <c r="L35" s="18">
        <v>5.069</v>
      </c>
      <c r="M35" s="18"/>
      <c r="N35" s="18">
        <f t="shared" si="10"/>
        <v>158374.539</v>
      </c>
      <c r="O35" s="18">
        <v>14.254</v>
      </c>
      <c r="P35" s="18">
        <v>156491.04</v>
      </c>
      <c r="Q35" s="6">
        <v>1869.245</v>
      </c>
      <c r="S35" s="19"/>
      <c r="T35" s="19"/>
      <c r="U35" s="19"/>
      <c r="V35" s="19"/>
    </row>
    <row r="36" spans="2:22" ht="29.25" customHeight="1" hidden="1">
      <c r="B36" s="10"/>
      <c r="C36" s="12" t="s">
        <v>13</v>
      </c>
      <c r="D36" s="18">
        <f t="shared" si="8"/>
        <v>225</v>
      </c>
      <c r="E36" s="18">
        <v>3</v>
      </c>
      <c r="F36" s="18">
        <v>219</v>
      </c>
      <c r="G36" s="18">
        <v>3</v>
      </c>
      <c r="H36" s="18"/>
      <c r="I36" s="18">
        <f t="shared" si="9"/>
        <v>527.645</v>
      </c>
      <c r="J36" s="18">
        <v>9.764</v>
      </c>
      <c r="K36" s="18">
        <v>476.817</v>
      </c>
      <c r="L36" s="18">
        <v>41.064</v>
      </c>
      <c r="M36" s="18"/>
      <c r="N36" s="18">
        <f t="shared" si="10"/>
        <v>181868.145</v>
      </c>
      <c r="O36" s="18">
        <v>3414.975</v>
      </c>
      <c r="P36" s="18">
        <v>164618.724</v>
      </c>
      <c r="Q36" s="6">
        <v>13834.446</v>
      </c>
      <c r="S36" s="19"/>
      <c r="T36" s="19"/>
      <c r="U36" s="19"/>
      <c r="V36" s="19"/>
    </row>
    <row r="37" spans="2:22" ht="29.25" customHeight="1" hidden="1">
      <c r="B37" s="10"/>
      <c r="C37" s="12" t="s">
        <v>14</v>
      </c>
      <c r="D37" s="18">
        <f t="shared" si="8"/>
        <v>810</v>
      </c>
      <c r="E37" s="18">
        <v>10</v>
      </c>
      <c r="F37" s="18">
        <v>458</v>
      </c>
      <c r="G37" s="18">
        <v>342</v>
      </c>
      <c r="H37" s="18"/>
      <c r="I37" s="18">
        <f t="shared" si="9"/>
        <v>1267.7710000000002</v>
      </c>
      <c r="J37" s="18">
        <v>30.189</v>
      </c>
      <c r="K37" s="18">
        <v>1078.998</v>
      </c>
      <c r="L37" s="18">
        <v>158.584</v>
      </c>
      <c r="M37" s="18"/>
      <c r="N37" s="18">
        <f t="shared" si="10"/>
        <v>447809.429</v>
      </c>
      <c r="O37" s="18">
        <v>9038.385</v>
      </c>
      <c r="P37" s="18">
        <v>381268.984</v>
      </c>
      <c r="Q37" s="6">
        <v>57502.06</v>
      </c>
      <c r="S37" s="19"/>
      <c r="T37" s="19"/>
      <c r="U37" s="19"/>
      <c r="V37" s="19"/>
    </row>
    <row r="38" spans="2:22" ht="29.25" customHeight="1" hidden="1">
      <c r="B38" s="10">
        <v>2005</v>
      </c>
      <c r="C38" s="12" t="s">
        <v>11</v>
      </c>
      <c r="D38" s="18">
        <f t="shared" si="8"/>
        <v>803</v>
      </c>
      <c r="E38" s="18">
        <v>6</v>
      </c>
      <c r="F38" s="18">
        <v>411</v>
      </c>
      <c r="G38" s="18">
        <v>386</v>
      </c>
      <c r="H38" s="18"/>
      <c r="I38" s="18">
        <f t="shared" si="9"/>
        <v>1898.8229999999999</v>
      </c>
      <c r="J38" s="18">
        <v>5.685</v>
      </c>
      <c r="K38" s="18">
        <v>1160.771</v>
      </c>
      <c r="L38" s="18">
        <v>732.367</v>
      </c>
      <c r="M38" s="18"/>
      <c r="N38" s="18">
        <f t="shared" si="10"/>
        <v>708824.824</v>
      </c>
      <c r="O38" s="18">
        <v>2084.725</v>
      </c>
      <c r="P38" s="18">
        <v>420921.385</v>
      </c>
      <c r="Q38" s="6">
        <v>285818.714</v>
      </c>
      <c r="S38" s="19"/>
      <c r="T38" s="19"/>
      <c r="U38" s="19"/>
      <c r="V38" s="19"/>
    </row>
    <row r="39" spans="2:22" ht="29.25" customHeight="1" hidden="1">
      <c r="B39" s="10"/>
      <c r="C39" s="12" t="s">
        <v>12</v>
      </c>
      <c r="D39" s="18">
        <f t="shared" si="8"/>
        <v>631</v>
      </c>
      <c r="E39" s="18">
        <v>6</v>
      </c>
      <c r="F39" s="18">
        <v>358</v>
      </c>
      <c r="G39" s="18">
        <v>267</v>
      </c>
      <c r="H39" s="18"/>
      <c r="I39" s="18">
        <f t="shared" si="9"/>
        <v>1109.672</v>
      </c>
      <c r="J39" s="18">
        <v>3.331</v>
      </c>
      <c r="K39" s="18">
        <v>761.573</v>
      </c>
      <c r="L39" s="18">
        <v>344.768</v>
      </c>
      <c r="M39" s="18"/>
      <c r="N39" s="18">
        <f t="shared" si="10"/>
        <v>418929.358</v>
      </c>
      <c r="O39" s="18">
        <v>1214.957</v>
      </c>
      <c r="P39" s="18">
        <v>280847.441</v>
      </c>
      <c r="Q39" s="6">
        <v>136866.96</v>
      </c>
      <c r="S39" s="19"/>
      <c r="T39" s="19"/>
      <c r="U39" s="19"/>
      <c r="V39" s="19"/>
    </row>
    <row r="40" spans="2:22" ht="29.25" customHeight="1" hidden="1">
      <c r="B40" s="10"/>
      <c r="C40" s="12" t="s">
        <v>13</v>
      </c>
      <c r="D40" s="18">
        <f t="shared" si="8"/>
        <v>2570</v>
      </c>
      <c r="E40" s="18">
        <v>5</v>
      </c>
      <c r="F40" s="18">
        <v>395</v>
      </c>
      <c r="G40" s="18">
        <v>2170</v>
      </c>
      <c r="H40" s="18"/>
      <c r="I40" s="18">
        <f t="shared" si="9"/>
        <v>1466.1580000000001</v>
      </c>
      <c r="J40" s="18">
        <v>14.652</v>
      </c>
      <c r="K40" s="18">
        <v>802.354</v>
      </c>
      <c r="L40" s="18">
        <v>649.152</v>
      </c>
      <c r="M40" s="18"/>
      <c r="N40" s="18">
        <f t="shared" si="10"/>
        <v>561333.3</v>
      </c>
      <c r="O40" s="18">
        <v>5511.473</v>
      </c>
      <c r="P40" s="18">
        <v>296842.189</v>
      </c>
      <c r="Q40" s="6">
        <v>258979.638</v>
      </c>
      <c r="S40" s="19"/>
      <c r="T40" s="19"/>
      <c r="U40" s="19"/>
      <c r="V40" s="19"/>
    </row>
    <row r="41" spans="2:22" ht="29.25" customHeight="1" hidden="1">
      <c r="B41" s="10"/>
      <c r="C41" s="12" t="s">
        <v>14</v>
      </c>
      <c r="D41" s="18">
        <f t="shared" si="8"/>
        <v>551</v>
      </c>
      <c r="E41" s="18">
        <v>3</v>
      </c>
      <c r="F41" s="18">
        <v>492</v>
      </c>
      <c r="G41" s="18">
        <v>56</v>
      </c>
      <c r="H41" s="18"/>
      <c r="I41" s="18">
        <f t="shared" si="9"/>
        <v>1332.584</v>
      </c>
      <c r="J41" s="18">
        <v>3.479</v>
      </c>
      <c r="K41" s="18">
        <v>1305.377</v>
      </c>
      <c r="L41" s="18">
        <v>23.728</v>
      </c>
      <c r="M41" s="18"/>
      <c r="N41" s="18">
        <f t="shared" si="10"/>
        <v>496331.773</v>
      </c>
      <c r="O41" s="18">
        <v>1264.362</v>
      </c>
      <c r="P41" s="18">
        <v>486206.675</v>
      </c>
      <c r="Q41" s="6">
        <v>8860.736</v>
      </c>
      <c r="S41" s="19"/>
      <c r="T41" s="19"/>
      <c r="U41" s="19"/>
      <c r="V41" s="19"/>
    </row>
    <row r="42" spans="2:22" ht="29.25" customHeight="1" hidden="1">
      <c r="B42" s="10">
        <v>2006</v>
      </c>
      <c r="C42" s="12" t="s">
        <v>11</v>
      </c>
      <c r="D42" s="18">
        <f t="shared" si="8"/>
        <v>354</v>
      </c>
      <c r="E42" s="18">
        <v>3</v>
      </c>
      <c r="F42" s="18">
        <v>298</v>
      </c>
      <c r="G42" s="18">
        <v>53</v>
      </c>
      <c r="H42" s="18"/>
      <c r="I42" s="18">
        <f t="shared" si="9"/>
        <v>995.6700000000001</v>
      </c>
      <c r="J42" s="18">
        <v>4.844</v>
      </c>
      <c r="K42" s="18">
        <v>851.124</v>
      </c>
      <c r="L42" s="18">
        <v>139.702</v>
      </c>
      <c r="M42" s="18"/>
      <c r="N42" s="18">
        <f t="shared" si="10"/>
        <v>398899.97800000006</v>
      </c>
      <c r="O42" s="18">
        <v>1759.177</v>
      </c>
      <c r="P42" s="18">
        <v>338961.618</v>
      </c>
      <c r="Q42" s="6">
        <v>58179.183</v>
      </c>
      <c r="S42" s="19"/>
      <c r="T42" s="19"/>
      <c r="U42" s="19"/>
      <c r="V42" s="19"/>
    </row>
    <row r="43" spans="2:22" ht="29.25" customHeight="1" hidden="1">
      <c r="B43" s="10"/>
      <c r="C43" s="12" t="s">
        <v>12</v>
      </c>
      <c r="D43" s="18">
        <f t="shared" si="8"/>
        <v>406</v>
      </c>
      <c r="E43" s="18">
        <v>8</v>
      </c>
      <c r="F43" s="18">
        <v>380</v>
      </c>
      <c r="G43" s="18">
        <v>18</v>
      </c>
      <c r="H43" s="18"/>
      <c r="I43" s="18">
        <f t="shared" si="9"/>
        <v>778.239</v>
      </c>
      <c r="J43" s="18">
        <v>89.834</v>
      </c>
      <c r="K43" s="18">
        <v>628.369</v>
      </c>
      <c r="L43" s="18">
        <v>60.036</v>
      </c>
      <c r="M43" s="18"/>
      <c r="N43" s="18">
        <f t="shared" si="10"/>
        <v>349677.921</v>
      </c>
      <c r="O43" s="18">
        <v>39884.8</v>
      </c>
      <c r="P43" s="18">
        <v>278673.022</v>
      </c>
      <c r="Q43" s="6">
        <v>31120.099</v>
      </c>
      <c r="S43" s="19"/>
      <c r="T43" s="19"/>
      <c r="U43" s="19"/>
      <c r="V43" s="19"/>
    </row>
    <row r="44" spans="2:22" ht="29.25" customHeight="1" hidden="1">
      <c r="B44" s="10"/>
      <c r="C44" s="12" t="s">
        <v>13</v>
      </c>
      <c r="D44" s="18">
        <f t="shared" si="8"/>
        <v>447</v>
      </c>
      <c r="E44" s="18">
        <v>12</v>
      </c>
      <c r="F44" s="18">
        <v>406</v>
      </c>
      <c r="G44" s="18">
        <v>29</v>
      </c>
      <c r="H44" s="18"/>
      <c r="I44" s="18">
        <f t="shared" si="9"/>
        <v>1009.256</v>
      </c>
      <c r="J44" s="18">
        <v>14.178</v>
      </c>
      <c r="K44" s="18">
        <v>963.949</v>
      </c>
      <c r="L44" s="18">
        <v>31.129</v>
      </c>
      <c r="M44" s="18"/>
      <c r="N44" s="18">
        <f t="shared" si="10"/>
        <v>450005.092</v>
      </c>
      <c r="O44" s="18">
        <v>5953.402</v>
      </c>
      <c r="P44" s="18">
        <v>431651.598</v>
      </c>
      <c r="Q44" s="6">
        <v>12400.092</v>
      </c>
      <c r="S44" s="19"/>
      <c r="T44" s="19"/>
      <c r="U44" s="19"/>
      <c r="V44" s="19"/>
    </row>
    <row r="45" spans="2:22" ht="29.25" customHeight="1" hidden="1">
      <c r="B45" s="10"/>
      <c r="C45" s="12" t="s">
        <v>14</v>
      </c>
      <c r="D45" s="18">
        <f t="shared" si="8"/>
        <v>839</v>
      </c>
      <c r="E45" s="18">
        <v>2</v>
      </c>
      <c r="F45" s="18">
        <v>573</v>
      </c>
      <c r="G45" s="18">
        <v>264</v>
      </c>
      <c r="H45" s="18"/>
      <c r="I45" s="18">
        <f t="shared" si="9"/>
        <v>2657.4809999999998</v>
      </c>
      <c r="J45" s="18">
        <v>101.196</v>
      </c>
      <c r="K45" s="18">
        <v>1702.461</v>
      </c>
      <c r="L45" s="18">
        <v>853.824</v>
      </c>
      <c r="M45" s="18"/>
      <c r="N45" s="18">
        <f t="shared" si="10"/>
        <v>1250814.986</v>
      </c>
      <c r="O45" s="18">
        <v>36815.522</v>
      </c>
      <c r="P45" s="18">
        <v>778231.408</v>
      </c>
      <c r="Q45" s="6">
        <v>435768.056</v>
      </c>
      <c r="S45" s="19"/>
      <c r="T45" s="19"/>
      <c r="U45" s="19"/>
      <c r="V45" s="19"/>
    </row>
    <row r="46" spans="2:22" ht="29.25" customHeight="1" hidden="1">
      <c r="B46" s="10">
        <v>2007</v>
      </c>
      <c r="C46" s="12" t="s">
        <v>11</v>
      </c>
      <c r="D46" s="18">
        <f t="shared" si="8"/>
        <v>840</v>
      </c>
      <c r="E46" s="18">
        <v>1</v>
      </c>
      <c r="F46" s="18">
        <v>428</v>
      </c>
      <c r="G46" s="18">
        <v>411</v>
      </c>
      <c r="H46" s="18"/>
      <c r="I46" s="18">
        <f t="shared" si="9"/>
        <v>1151.158</v>
      </c>
      <c r="J46" s="18">
        <v>0.02</v>
      </c>
      <c r="K46" s="18">
        <v>986.944</v>
      </c>
      <c r="L46" s="18">
        <v>164.194</v>
      </c>
      <c r="M46" s="18"/>
      <c r="N46" s="18">
        <f t="shared" si="10"/>
        <v>548146.715</v>
      </c>
      <c r="O46" s="18">
        <v>8.527</v>
      </c>
      <c r="P46" s="18">
        <v>471204.512</v>
      </c>
      <c r="Q46" s="6">
        <v>76933.676</v>
      </c>
      <c r="S46" s="19"/>
      <c r="T46" s="19"/>
      <c r="U46" s="19"/>
      <c r="V46" s="19"/>
    </row>
    <row r="47" spans="2:22" ht="29.25" customHeight="1" hidden="1">
      <c r="B47" s="10"/>
      <c r="C47" s="12" t="s">
        <v>12</v>
      </c>
      <c r="D47" s="18">
        <f t="shared" si="8"/>
        <v>603</v>
      </c>
      <c r="E47" s="18">
        <v>7</v>
      </c>
      <c r="F47" s="18">
        <v>509</v>
      </c>
      <c r="G47" s="18">
        <v>87</v>
      </c>
      <c r="H47" s="18"/>
      <c r="I47" s="18">
        <f t="shared" si="9"/>
        <v>1310.974</v>
      </c>
      <c r="J47" s="18">
        <v>19.874</v>
      </c>
      <c r="K47" s="18">
        <v>1251.31</v>
      </c>
      <c r="L47" s="18">
        <v>39.79</v>
      </c>
      <c r="M47" s="18"/>
      <c r="N47" s="18">
        <f t="shared" si="10"/>
        <v>627509.1010000001</v>
      </c>
      <c r="O47" s="18">
        <v>9932.42</v>
      </c>
      <c r="P47" s="18">
        <v>599949.452</v>
      </c>
      <c r="Q47" s="6">
        <v>17627.229</v>
      </c>
      <c r="S47" s="19"/>
      <c r="T47" s="19"/>
      <c r="U47" s="19"/>
      <c r="V47" s="19"/>
    </row>
    <row r="48" spans="2:22" ht="29.25" customHeight="1" hidden="1">
      <c r="B48" s="10"/>
      <c r="C48" s="12" t="s">
        <v>13</v>
      </c>
      <c r="D48" s="18">
        <f t="shared" si="8"/>
        <v>480</v>
      </c>
      <c r="E48" s="18">
        <v>15</v>
      </c>
      <c r="F48" s="18">
        <v>454</v>
      </c>
      <c r="G48" s="18">
        <v>11</v>
      </c>
      <c r="H48" s="18"/>
      <c r="I48" s="18">
        <f t="shared" si="9"/>
        <v>905.0300000000001</v>
      </c>
      <c r="J48" s="18">
        <v>9.466</v>
      </c>
      <c r="K48" s="18">
        <v>882.729</v>
      </c>
      <c r="L48" s="18">
        <v>12.835</v>
      </c>
      <c r="M48" s="18"/>
      <c r="N48" s="18">
        <f t="shared" si="10"/>
        <v>436995.637</v>
      </c>
      <c r="O48" s="18">
        <v>4772.166</v>
      </c>
      <c r="P48" s="18">
        <v>426556.47</v>
      </c>
      <c r="Q48" s="6">
        <v>5667.001</v>
      </c>
      <c r="S48" s="19"/>
      <c r="T48" s="19"/>
      <c r="U48" s="19"/>
      <c r="V48" s="19"/>
    </row>
    <row r="49" spans="2:22" ht="29.25" customHeight="1" hidden="1">
      <c r="B49" s="10"/>
      <c r="C49" s="12" t="s">
        <v>14</v>
      </c>
      <c r="D49" s="18">
        <f t="shared" si="8"/>
        <v>833</v>
      </c>
      <c r="E49" s="18">
        <v>23</v>
      </c>
      <c r="F49" s="18">
        <v>795</v>
      </c>
      <c r="G49" s="18">
        <v>15</v>
      </c>
      <c r="H49" s="18"/>
      <c r="I49" s="18">
        <f t="shared" si="9"/>
        <v>2273.7009999999996</v>
      </c>
      <c r="J49" s="18">
        <v>68.084</v>
      </c>
      <c r="K49" s="18">
        <v>2175.531</v>
      </c>
      <c r="L49" s="18">
        <v>30.086</v>
      </c>
      <c r="M49" s="18"/>
      <c r="N49" s="18">
        <f t="shared" si="10"/>
        <v>1102221.37</v>
      </c>
      <c r="O49" s="18">
        <v>34732.702</v>
      </c>
      <c r="P49" s="18">
        <v>1052378.664</v>
      </c>
      <c r="Q49" s="6">
        <v>15110.004</v>
      </c>
      <c r="S49" s="19"/>
      <c r="T49" s="19"/>
      <c r="U49" s="19"/>
      <c r="V49" s="19"/>
    </row>
    <row r="50" spans="2:22" ht="29.25" customHeight="1" hidden="1">
      <c r="B50" s="10">
        <v>2008</v>
      </c>
      <c r="C50" s="12" t="s">
        <v>11</v>
      </c>
      <c r="D50" s="18">
        <f t="shared" si="8"/>
        <v>775</v>
      </c>
      <c r="E50" s="18">
        <v>37</v>
      </c>
      <c r="F50" s="18">
        <v>560</v>
      </c>
      <c r="G50" s="18">
        <v>178</v>
      </c>
      <c r="H50" s="18"/>
      <c r="I50" s="18">
        <f t="shared" si="9"/>
        <v>1118.042</v>
      </c>
      <c r="J50" s="18">
        <v>13.966</v>
      </c>
      <c r="K50" s="18">
        <v>937.485</v>
      </c>
      <c r="L50" s="18">
        <v>166.591</v>
      </c>
      <c r="M50" s="18"/>
      <c r="N50" s="18">
        <f t="shared" si="10"/>
        <v>567983.165</v>
      </c>
      <c r="O50" s="18">
        <v>6747.875</v>
      </c>
      <c r="P50" s="18">
        <v>485387.805</v>
      </c>
      <c r="Q50" s="6">
        <v>75847.485</v>
      </c>
      <c r="S50" s="19"/>
      <c r="T50" s="19"/>
      <c r="U50" s="19"/>
      <c r="V50" s="19"/>
    </row>
    <row r="51" spans="2:22" ht="29.25" customHeight="1" hidden="1">
      <c r="B51" s="10"/>
      <c r="C51" s="12" t="s">
        <v>12</v>
      </c>
      <c r="D51" s="18">
        <f t="shared" si="8"/>
        <v>561</v>
      </c>
      <c r="E51" s="18">
        <v>21</v>
      </c>
      <c r="F51" s="18">
        <v>502</v>
      </c>
      <c r="G51" s="18">
        <v>38</v>
      </c>
      <c r="H51" s="18"/>
      <c r="I51" s="18">
        <f t="shared" si="9"/>
        <v>1243.47</v>
      </c>
      <c r="J51" s="18">
        <v>115.753</v>
      </c>
      <c r="K51" s="18">
        <v>1091.278</v>
      </c>
      <c r="L51" s="18">
        <v>36.439</v>
      </c>
      <c r="M51" s="18"/>
      <c r="N51" s="18">
        <f t="shared" si="10"/>
        <v>715571.75</v>
      </c>
      <c r="O51" s="18">
        <v>58449.97</v>
      </c>
      <c r="P51" s="18">
        <v>636046.826</v>
      </c>
      <c r="Q51" s="6">
        <v>21074.954</v>
      </c>
      <c r="S51" s="19"/>
      <c r="T51" s="19"/>
      <c r="U51" s="19"/>
      <c r="V51" s="19"/>
    </row>
    <row r="52" spans="2:22" ht="29.25" customHeight="1" hidden="1">
      <c r="B52" s="10"/>
      <c r="C52" s="12" t="s">
        <v>13</v>
      </c>
      <c r="D52" s="18">
        <f t="shared" si="8"/>
        <v>524</v>
      </c>
      <c r="E52" s="18">
        <v>19</v>
      </c>
      <c r="F52" s="18">
        <v>499</v>
      </c>
      <c r="G52" s="18">
        <v>6</v>
      </c>
      <c r="H52" s="18"/>
      <c r="I52" s="18">
        <f t="shared" si="9"/>
        <v>1096.2730000000001</v>
      </c>
      <c r="J52" s="18">
        <v>15.255</v>
      </c>
      <c r="K52" s="18">
        <v>1074.698</v>
      </c>
      <c r="L52" s="18">
        <v>6.32</v>
      </c>
      <c r="M52" s="18"/>
      <c r="N52" s="18">
        <f t="shared" si="10"/>
        <v>586305.256</v>
      </c>
      <c r="O52" s="18">
        <v>8266.845</v>
      </c>
      <c r="P52" s="18">
        <v>574509.283</v>
      </c>
      <c r="Q52" s="6">
        <v>3529.128</v>
      </c>
      <c r="S52" s="19"/>
      <c r="T52" s="19"/>
      <c r="U52" s="19"/>
      <c r="V52" s="19"/>
    </row>
    <row r="53" spans="2:22" ht="29.25" customHeight="1" hidden="1">
      <c r="B53" s="10"/>
      <c r="C53" s="12" t="s">
        <v>14</v>
      </c>
      <c r="D53" s="18">
        <f t="shared" si="8"/>
        <v>500</v>
      </c>
      <c r="E53" s="18">
        <v>13</v>
      </c>
      <c r="F53" s="18">
        <v>465</v>
      </c>
      <c r="G53" s="18">
        <v>22</v>
      </c>
      <c r="H53" s="18"/>
      <c r="I53" s="18">
        <f t="shared" si="9"/>
        <v>1754.209</v>
      </c>
      <c r="J53" s="18">
        <v>51.486</v>
      </c>
      <c r="K53" s="18">
        <v>1299.58</v>
      </c>
      <c r="L53" s="18">
        <v>403.143</v>
      </c>
      <c r="M53" s="18"/>
      <c r="N53" s="18">
        <f t="shared" si="10"/>
        <v>908657.119</v>
      </c>
      <c r="O53" s="18">
        <v>21917.975</v>
      </c>
      <c r="P53" s="18">
        <v>649796.607</v>
      </c>
      <c r="Q53" s="6">
        <v>236942.537</v>
      </c>
      <c r="S53" s="19"/>
      <c r="T53" s="19"/>
      <c r="U53" s="19"/>
      <c r="V53" s="19"/>
    </row>
    <row r="54" spans="2:22" ht="29.25" customHeight="1" hidden="1">
      <c r="B54" s="10">
        <v>2009</v>
      </c>
      <c r="C54" s="12" t="s">
        <v>11</v>
      </c>
      <c r="D54" s="18">
        <f t="shared" si="8"/>
        <v>895</v>
      </c>
      <c r="E54" s="18">
        <v>24</v>
      </c>
      <c r="F54" s="18">
        <v>806</v>
      </c>
      <c r="G54" s="18">
        <v>65</v>
      </c>
      <c r="H54" s="18"/>
      <c r="I54" s="18">
        <f t="shared" si="9"/>
        <v>2314.513</v>
      </c>
      <c r="J54" s="18">
        <v>57.285</v>
      </c>
      <c r="K54" s="18">
        <v>1873.49</v>
      </c>
      <c r="L54" s="18">
        <v>383.738</v>
      </c>
      <c r="M54" s="18"/>
      <c r="N54" s="18">
        <f t="shared" si="10"/>
        <v>1204614.919</v>
      </c>
      <c r="O54" s="18">
        <v>28484.909</v>
      </c>
      <c r="P54" s="18">
        <v>967061.48</v>
      </c>
      <c r="Q54" s="6">
        <v>209068.53</v>
      </c>
      <c r="S54" s="19"/>
      <c r="T54" s="19"/>
      <c r="U54" s="19"/>
      <c r="V54" s="19"/>
    </row>
    <row r="55" spans="2:22" ht="29.25" customHeight="1" hidden="1">
      <c r="B55" s="10"/>
      <c r="C55" s="12" t="s">
        <v>12</v>
      </c>
      <c r="D55" s="18">
        <f t="shared" si="8"/>
        <v>591</v>
      </c>
      <c r="E55" s="18">
        <v>19</v>
      </c>
      <c r="F55" s="18">
        <v>517</v>
      </c>
      <c r="G55" s="18">
        <v>55</v>
      </c>
      <c r="H55" s="18"/>
      <c r="I55" s="18">
        <f t="shared" si="9"/>
        <v>1104.684</v>
      </c>
      <c r="J55" s="18">
        <v>75.548</v>
      </c>
      <c r="K55" s="18">
        <v>830</v>
      </c>
      <c r="L55" s="18">
        <v>199.136</v>
      </c>
      <c r="M55" s="18"/>
      <c r="N55" s="18">
        <f t="shared" si="10"/>
        <v>575425.221</v>
      </c>
      <c r="O55" s="18">
        <v>34114.806</v>
      </c>
      <c r="P55" s="18">
        <v>426155.131</v>
      </c>
      <c r="Q55" s="6">
        <v>115155.284</v>
      </c>
      <c r="S55" s="19"/>
      <c r="T55" s="19"/>
      <c r="U55" s="19"/>
      <c r="V55" s="19"/>
    </row>
    <row r="56" spans="2:22" ht="29.25" customHeight="1" hidden="1">
      <c r="B56" s="10"/>
      <c r="C56" s="12" t="s">
        <v>13</v>
      </c>
      <c r="D56" s="18">
        <f t="shared" si="8"/>
        <v>633</v>
      </c>
      <c r="E56" s="18">
        <v>237</v>
      </c>
      <c r="F56" s="18">
        <v>362</v>
      </c>
      <c r="G56" s="18">
        <v>34</v>
      </c>
      <c r="H56" s="18"/>
      <c r="I56" s="18">
        <f t="shared" si="9"/>
        <v>752.6110000000001</v>
      </c>
      <c r="J56" s="18">
        <v>53.08</v>
      </c>
      <c r="K56" s="18">
        <v>640.187</v>
      </c>
      <c r="L56" s="18">
        <v>59.344</v>
      </c>
      <c r="M56" s="18"/>
      <c r="N56" s="18">
        <f t="shared" si="10"/>
        <v>384156.87100000004</v>
      </c>
      <c r="O56" s="18">
        <v>27500.864</v>
      </c>
      <c r="P56" s="18">
        <v>325739.465</v>
      </c>
      <c r="Q56" s="6">
        <v>30916.542</v>
      </c>
      <c r="S56" s="19"/>
      <c r="T56" s="19"/>
      <c r="U56" s="19"/>
      <c r="V56" s="19"/>
    </row>
    <row r="57" spans="2:22" ht="29.25" customHeight="1" hidden="1">
      <c r="B57" s="10"/>
      <c r="C57" s="12" t="s">
        <v>14</v>
      </c>
      <c r="D57" s="18">
        <f t="shared" si="8"/>
        <v>406</v>
      </c>
      <c r="E57" s="18">
        <v>9</v>
      </c>
      <c r="F57" s="18">
        <v>373</v>
      </c>
      <c r="G57" s="18">
        <v>24</v>
      </c>
      <c r="H57" s="18"/>
      <c r="I57" s="18">
        <f t="shared" si="9"/>
        <v>891.657</v>
      </c>
      <c r="J57" s="18">
        <v>9.784</v>
      </c>
      <c r="K57" s="18">
        <v>846.013</v>
      </c>
      <c r="L57" s="18">
        <v>35.86</v>
      </c>
      <c r="M57" s="18"/>
      <c r="N57" s="18">
        <f t="shared" si="10"/>
        <v>440656.696</v>
      </c>
      <c r="O57" s="18">
        <v>4921.299</v>
      </c>
      <c r="P57" s="18">
        <v>418044.34</v>
      </c>
      <c r="Q57" s="6">
        <v>17691.057</v>
      </c>
      <c r="S57" s="19"/>
      <c r="T57" s="19"/>
      <c r="U57" s="19"/>
      <c r="V57" s="19"/>
    </row>
    <row r="58" spans="2:22" ht="29.25" customHeight="1" hidden="1">
      <c r="B58" s="10">
        <v>2010</v>
      </c>
      <c r="C58" s="12" t="s">
        <v>11</v>
      </c>
      <c r="D58" s="18">
        <f t="shared" si="8"/>
        <v>1035</v>
      </c>
      <c r="E58" s="18">
        <v>22</v>
      </c>
      <c r="F58" s="18">
        <v>519</v>
      </c>
      <c r="G58" s="18">
        <v>494</v>
      </c>
      <c r="H58" s="18"/>
      <c r="I58" s="18">
        <f t="shared" si="9"/>
        <v>1552.1129999999998</v>
      </c>
      <c r="J58" s="18">
        <v>22.975</v>
      </c>
      <c r="K58" s="18">
        <v>1132.877</v>
      </c>
      <c r="L58" s="18">
        <v>396.261</v>
      </c>
      <c r="M58" s="18"/>
      <c r="N58" s="18">
        <f t="shared" si="10"/>
        <v>807148.409</v>
      </c>
      <c r="O58" s="18">
        <v>10141.773</v>
      </c>
      <c r="P58" s="18">
        <v>581056.357</v>
      </c>
      <c r="Q58" s="6">
        <v>215950.279</v>
      </c>
      <c r="S58" s="19"/>
      <c r="T58" s="19"/>
      <c r="U58" s="19"/>
      <c r="V58" s="19"/>
    </row>
    <row r="59" spans="2:22" ht="29.25" customHeight="1" hidden="1">
      <c r="B59" s="10"/>
      <c r="C59" s="12" t="s">
        <v>12</v>
      </c>
      <c r="D59" s="18">
        <f t="shared" si="8"/>
        <v>656</v>
      </c>
      <c r="E59" s="18">
        <v>21</v>
      </c>
      <c r="F59" s="18">
        <v>471</v>
      </c>
      <c r="G59" s="18">
        <v>164</v>
      </c>
      <c r="H59" s="18"/>
      <c r="I59" s="18">
        <f t="shared" si="9"/>
        <v>992.493</v>
      </c>
      <c r="J59" s="18">
        <v>28.355</v>
      </c>
      <c r="K59" s="18">
        <v>951.75</v>
      </c>
      <c r="L59" s="18">
        <v>12.388</v>
      </c>
      <c r="M59" s="18"/>
      <c r="N59" s="18">
        <f t="shared" si="10"/>
        <v>516346.408</v>
      </c>
      <c r="O59" s="18">
        <v>14126.582</v>
      </c>
      <c r="P59" s="18">
        <v>502157.879</v>
      </c>
      <c r="Q59" s="6">
        <v>61.947</v>
      </c>
      <c r="S59" s="19"/>
      <c r="T59" s="19"/>
      <c r="U59" s="19"/>
      <c r="V59" s="19"/>
    </row>
    <row r="60" spans="2:22" ht="29.25" customHeight="1" hidden="1">
      <c r="B60" s="10"/>
      <c r="C60" s="12" t="s">
        <v>13</v>
      </c>
      <c r="D60" s="18">
        <f t="shared" si="8"/>
        <v>397</v>
      </c>
      <c r="E60" s="18">
        <v>6</v>
      </c>
      <c r="F60" s="18">
        <v>384</v>
      </c>
      <c r="G60" s="18">
        <v>7</v>
      </c>
      <c r="H60" s="18"/>
      <c r="I60" s="18">
        <f t="shared" si="9"/>
        <v>1035.046</v>
      </c>
      <c r="J60" s="18">
        <v>18.445</v>
      </c>
      <c r="K60" s="18">
        <v>1009.296</v>
      </c>
      <c r="L60" s="18">
        <v>7.305</v>
      </c>
      <c r="M60" s="18"/>
      <c r="N60" s="18">
        <f t="shared" si="10"/>
        <v>129345.969</v>
      </c>
      <c r="O60" s="18">
        <v>9508.845</v>
      </c>
      <c r="P60" s="18">
        <v>102842.411</v>
      </c>
      <c r="Q60" s="6">
        <v>16994.713</v>
      </c>
      <c r="S60" s="19"/>
      <c r="T60" s="19"/>
      <c r="U60" s="19"/>
      <c r="V60" s="19"/>
    </row>
    <row r="61" spans="2:22" ht="29.25" customHeight="1" hidden="1">
      <c r="B61" s="10"/>
      <c r="C61" s="12" t="s">
        <v>14</v>
      </c>
      <c r="D61" s="18">
        <f t="shared" si="8"/>
        <v>795</v>
      </c>
      <c r="E61" s="18">
        <v>40</v>
      </c>
      <c r="F61" s="18">
        <v>735</v>
      </c>
      <c r="G61" s="18">
        <v>20</v>
      </c>
      <c r="H61" s="18"/>
      <c r="I61" s="18">
        <f t="shared" si="9"/>
        <v>1724.662</v>
      </c>
      <c r="J61" s="18">
        <v>91.912</v>
      </c>
      <c r="K61" s="18">
        <v>1624.993</v>
      </c>
      <c r="L61" s="18">
        <v>7.757</v>
      </c>
      <c r="M61" s="18"/>
      <c r="N61" s="18">
        <f t="shared" si="10"/>
        <v>744087.505</v>
      </c>
      <c r="O61" s="18">
        <v>34393.109</v>
      </c>
      <c r="P61" s="18">
        <v>705762.543</v>
      </c>
      <c r="Q61" s="6">
        <v>3931.853</v>
      </c>
      <c r="S61" s="19"/>
      <c r="T61" s="19"/>
      <c r="U61" s="19"/>
      <c r="V61" s="19"/>
    </row>
    <row r="62" spans="2:22" ht="29.25" customHeight="1" hidden="1">
      <c r="B62" s="10">
        <v>2011</v>
      </c>
      <c r="C62" s="12" t="s">
        <v>11</v>
      </c>
      <c r="D62" s="18">
        <f t="shared" si="8"/>
        <v>685</v>
      </c>
      <c r="E62" s="18">
        <v>52</v>
      </c>
      <c r="F62" s="18">
        <v>530</v>
      </c>
      <c r="G62" s="18">
        <v>103</v>
      </c>
      <c r="H62" s="18"/>
      <c r="I62" s="18">
        <f t="shared" si="9"/>
        <v>1424.428</v>
      </c>
      <c r="J62" s="18">
        <v>62.285</v>
      </c>
      <c r="K62" s="18">
        <v>1304.609</v>
      </c>
      <c r="L62" s="18">
        <v>57.534</v>
      </c>
      <c r="M62" s="18"/>
      <c r="N62" s="18">
        <f t="shared" si="10"/>
        <v>802042.456</v>
      </c>
      <c r="O62" s="18">
        <v>37638.213</v>
      </c>
      <c r="P62" s="18">
        <v>731003.36</v>
      </c>
      <c r="Q62" s="6">
        <v>33400.883</v>
      </c>
      <c r="S62" s="19"/>
      <c r="T62" s="19"/>
      <c r="U62" s="19"/>
      <c r="V62" s="19"/>
    </row>
    <row r="63" spans="2:22" ht="29.25" customHeight="1" hidden="1">
      <c r="B63" s="10"/>
      <c r="C63" s="12" t="s">
        <v>12</v>
      </c>
      <c r="D63" s="18">
        <f t="shared" si="8"/>
        <v>731</v>
      </c>
      <c r="E63" s="18">
        <v>56</v>
      </c>
      <c r="F63" s="18">
        <v>599</v>
      </c>
      <c r="G63" s="18">
        <v>76</v>
      </c>
      <c r="H63" s="18"/>
      <c r="I63" s="18">
        <f t="shared" si="9"/>
        <v>1572.666</v>
      </c>
      <c r="J63" s="18">
        <v>51.281</v>
      </c>
      <c r="K63" s="18">
        <v>1501.781</v>
      </c>
      <c r="L63" s="18">
        <v>19.604</v>
      </c>
      <c r="M63" s="18"/>
      <c r="N63" s="18">
        <f t="shared" si="10"/>
        <v>947782.827</v>
      </c>
      <c r="O63" s="18">
        <v>30873.057</v>
      </c>
      <c r="P63" s="18">
        <v>904164.292</v>
      </c>
      <c r="Q63" s="6">
        <v>12745.478</v>
      </c>
      <c r="S63" s="19"/>
      <c r="T63" s="19"/>
      <c r="U63" s="19"/>
      <c r="V63" s="19"/>
    </row>
    <row r="64" spans="2:22" ht="29.25" customHeight="1" hidden="1">
      <c r="B64" s="10"/>
      <c r="C64" s="12" t="s">
        <v>13</v>
      </c>
      <c r="D64" s="18">
        <f t="shared" si="8"/>
        <v>770</v>
      </c>
      <c r="E64" s="18">
        <v>40</v>
      </c>
      <c r="F64" s="18">
        <v>712</v>
      </c>
      <c r="G64" s="18">
        <v>18</v>
      </c>
      <c r="H64" s="18"/>
      <c r="I64" s="18">
        <f t="shared" si="9"/>
        <v>1552.215</v>
      </c>
      <c r="J64" s="18">
        <v>70.246</v>
      </c>
      <c r="K64" s="18">
        <v>1452.138</v>
      </c>
      <c r="L64" s="18">
        <v>29.831</v>
      </c>
      <c r="M64" s="18"/>
      <c r="N64" s="18">
        <f t="shared" si="10"/>
        <v>942500.322</v>
      </c>
      <c r="O64" s="18">
        <v>44206.034</v>
      </c>
      <c r="P64" s="18">
        <v>881272.297</v>
      </c>
      <c r="Q64" s="6">
        <v>17021.991</v>
      </c>
      <c r="S64" s="19"/>
      <c r="T64" s="19"/>
      <c r="U64" s="19"/>
      <c r="V64" s="19"/>
    </row>
    <row r="65" spans="2:22" ht="29.25" customHeight="1" hidden="1">
      <c r="B65" s="10"/>
      <c r="C65" s="12" t="s">
        <v>14</v>
      </c>
      <c r="D65" s="18">
        <f t="shared" si="8"/>
        <v>730</v>
      </c>
      <c r="E65" s="18">
        <v>12</v>
      </c>
      <c r="F65" s="18">
        <v>668</v>
      </c>
      <c r="G65" s="18">
        <v>50</v>
      </c>
      <c r="H65" s="18"/>
      <c r="I65" s="18">
        <f t="shared" si="9"/>
        <v>1369.921</v>
      </c>
      <c r="J65" s="18">
        <v>19.556</v>
      </c>
      <c r="K65" s="18">
        <v>1328.607</v>
      </c>
      <c r="L65" s="18">
        <v>21.758</v>
      </c>
      <c r="M65" s="18"/>
      <c r="N65" s="18">
        <f t="shared" si="10"/>
        <v>842223.934</v>
      </c>
      <c r="O65" s="18">
        <v>11427.818</v>
      </c>
      <c r="P65" s="18">
        <v>818624.006</v>
      </c>
      <c r="Q65" s="6">
        <v>12172.11</v>
      </c>
      <c r="S65" s="19"/>
      <c r="T65" s="19"/>
      <c r="U65" s="19"/>
      <c r="V65" s="19"/>
    </row>
    <row r="66" spans="2:22" s="39" customFormat="1" ht="29.25" customHeight="1" hidden="1">
      <c r="B66" s="35">
        <v>2012</v>
      </c>
      <c r="C66" s="36" t="s">
        <v>11</v>
      </c>
      <c r="D66" s="37">
        <f t="shared" si="8"/>
        <v>630</v>
      </c>
      <c r="E66" s="37">
        <v>29</v>
      </c>
      <c r="F66" s="37">
        <v>568</v>
      </c>
      <c r="G66" s="37">
        <v>33</v>
      </c>
      <c r="H66" s="37"/>
      <c r="I66" s="37">
        <f t="shared" si="9"/>
        <v>1366.68</v>
      </c>
      <c r="J66" s="37">
        <v>22.95</v>
      </c>
      <c r="K66" s="37">
        <v>1304.526</v>
      </c>
      <c r="L66" s="37">
        <v>39.204</v>
      </c>
      <c r="M66" s="37"/>
      <c r="N66" s="37">
        <f t="shared" si="10"/>
        <v>843067.3879999999</v>
      </c>
      <c r="O66" s="37">
        <v>14161.112</v>
      </c>
      <c r="P66" s="37">
        <v>807674.266</v>
      </c>
      <c r="Q66" s="38">
        <v>21232.01</v>
      </c>
      <c r="S66" s="40"/>
      <c r="T66" s="40"/>
      <c r="U66" s="40"/>
      <c r="V66" s="40"/>
    </row>
    <row r="67" spans="2:22" ht="29.25" customHeight="1" hidden="1">
      <c r="B67" s="10"/>
      <c r="C67" s="12" t="s">
        <v>12</v>
      </c>
      <c r="D67" s="18">
        <f t="shared" si="8"/>
        <v>606</v>
      </c>
      <c r="E67" s="18">
        <v>22</v>
      </c>
      <c r="F67" s="18">
        <v>578</v>
      </c>
      <c r="G67" s="18">
        <v>6</v>
      </c>
      <c r="H67" s="18"/>
      <c r="I67" s="18">
        <f t="shared" si="9"/>
        <v>1797.3249999999998</v>
      </c>
      <c r="J67" s="18">
        <v>17.62</v>
      </c>
      <c r="K67" s="18">
        <v>1777.758</v>
      </c>
      <c r="L67" s="18">
        <v>1.947</v>
      </c>
      <c r="M67" s="18"/>
      <c r="N67" s="18">
        <f t="shared" si="10"/>
        <v>1139241.7950000002</v>
      </c>
      <c r="O67" s="18">
        <v>10033.783</v>
      </c>
      <c r="P67" s="18">
        <v>1127961.448</v>
      </c>
      <c r="Q67" s="6">
        <v>1246.564</v>
      </c>
      <c r="S67" s="19"/>
      <c r="T67" s="19"/>
      <c r="U67" s="19"/>
      <c r="V67" s="19"/>
    </row>
    <row r="68" spans="2:22" ht="29.25" customHeight="1" hidden="1">
      <c r="B68" s="10"/>
      <c r="C68" s="12" t="s">
        <v>13</v>
      </c>
      <c r="D68" s="18">
        <f t="shared" si="8"/>
        <v>588</v>
      </c>
      <c r="E68" s="18">
        <v>33</v>
      </c>
      <c r="F68" s="18">
        <v>528</v>
      </c>
      <c r="G68" s="18">
        <v>27</v>
      </c>
      <c r="H68" s="18"/>
      <c r="I68" s="18">
        <f t="shared" si="9"/>
        <v>1604.576</v>
      </c>
      <c r="J68" s="18">
        <v>57.043</v>
      </c>
      <c r="K68" s="18">
        <v>1530.951</v>
      </c>
      <c r="L68" s="18">
        <v>16.582</v>
      </c>
      <c r="M68" s="18"/>
      <c r="N68" s="18">
        <f t="shared" si="10"/>
        <v>986870.0570000001</v>
      </c>
      <c r="O68" s="18">
        <v>31986.528</v>
      </c>
      <c r="P68" s="18">
        <v>944208.849</v>
      </c>
      <c r="Q68" s="6">
        <v>10674.68</v>
      </c>
      <c r="S68" s="19"/>
      <c r="T68" s="19"/>
      <c r="U68" s="19"/>
      <c r="V68" s="19"/>
    </row>
    <row r="69" spans="2:22" ht="29.25" customHeight="1" hidden="1">
      <c r="B69" s="10"/>
      <c r="C69" s="12" t="s">
        <v>14</v>
      </c>
      <c r="D69" s="18">
        <f t="shared" si="8"/>
        <v>634</v>
      </c>
      <c r="E69" s="18">
        <v>15</v>
      </c>
      <c r="F69" s="18">
        <v>615</v>
      </c>
      <c r="G69" s="18">
        <v>4</v>
      </c>
      <c r="H69" s="18"/>
      <c r="I69" s="18">
        <f t="shared" si="9"/>
        <v>1762.6529999999998</v>
      </c>
      <c r="J69" s="18">
        <v>43.869</v>
      </c>
      <c r="K69" s="18">
        <v>1718.414</v>
      </c>
      <c r="L69" s="18">
        <v>0.37</v>
      </c>
      <c r="M69" s="18"/>
      <c r="N69" s="18">
        <f t="shared" si="10"/>
        <v>1100999.931</v>
      </c>
      <c r="O69" s="18">
        <v>27763.928</v>
      </c>
      <c r="P69" s="18">
        <v>1072984.397</v>
      </c>
      <c r="Q69" s="6">
        <v>251.606</v>
      </c>
      <c r="S69" s="19"/>
      <c r="T69" s="19"/>
      <c r="U69" s="19"/>
      <c r="V69" s="19"/>
    </row>
    <row r="70" spans="2:22" ht="29.25" customHeight="1">
      <c r="B70" s="10">
        <v>2013</v>
      </c>
      <c r="C70" s="12" t="s">
        <v>11</v>
      </c>
      <c r="D70" s="18">
        <f aca="true" t="shared" si="11" ref="D70:D76">SUM(E70:G70)</f>
        <v>670</v>
      </c>
      <c r="E70" s="18">
        <v>16</v>
      </c>
      <c r="F70" s="18">
        <v>634</v>
      </c>
      <c r="G70" s="18">
        <v>20</v>
      </c>
      <c r="H70" s="18"/>
      <c r="I70" s="18">
        <f aca="true" t="shared" si="12" ref="I70:I76">SUM(J70:L70)</f>
        <v>2030.9119999999998</v>
      </c>
      <c r="J70" s="18">
        <v>59.716</v>
      </c>
      <c r="K70" s="18">
        <v>1889.837</v>
      </c>
      <c r="L70" s="18">
        <v>81.359</v>
      </c>
      <c r="M70" s="18"/>
      <c r="N70" s="18">
        <f aca="true" t="shared" si="13" ref="N70:N76">SUM(O70:Q70)</f>
        <v>1321870.628</v>
      </c>
      <c r="O70" s="18">
        <v>40750.946</v>
      </c>
      <c r="P70" s="18">
        <v>1218455.329</v>
      </c>
      <c r="Q70" s="6">
        <v>62664.353</v>
      </c>
      <c r="S70" s="19"/>
      <c r="T70" s="19"/>
      <c r="U70" s="19"/>
      <c r="V70" s="19"/>
    </row>
    <row r="71" spans="2:22" ht="29.25" customHeight="1">
      <c r="B71" s="10"/>
      <c r="C71" s="12" t="s">
        <v>12</v>
      </c>
      <c r="D71" s="18">
        <f t="shared" si="11"/>
        <v>726</v>
      </c>
      <c r="E71" s="18">
        <v>23</v>
      </c>
      <c r="F71" s="18">
        <v>663</v>
      </c>
      <c r="G71" s="18">
        <v>40</v>
      </c>
      <c r="H71" s="18"/>
      <c r="I71" s="18">
        <f t="shared" si="12"/>
        <v>1617.556</v>
      </c>
      <c r="J71" s="18">
        <v>27.535</v>
      </c>
      <c r="K71" s="18">
        <v>1498.039</v>
      </c>
      <c r="L71" s="18">
        <v>91.982</v>
      </c>
      <c r="M71" s="18"/>
      <c r="N71" s="18">
        <f t="shared" si="13"/>
        <v>1051923.085</v>
      </c>
      <c r="O71" s="18">
        <v>18023.908</v>
      </c>
      <c r="P71" s="18">
        <v>974864.558</v>
      </c>
      <c r="Q71" s="6">
        <v>59034.619</v>
      </c>
      <c r="S71" s="19"/>
      <c r="T71" s="19"/>
      <c r="U71" s="19"/>
      <c r="V71" s="19"/>
    </row>
    <row r="72" spans="2:22" ht="29.25" customHeight="1">
      <c r="B72" s="10"/>
      <c r="C72" s="12" t="s">
        <v>13</v>
      </c>
      <c r="D72" s="18">
        <f t="shared" si="11"/>
        <v>595</v>
      </c>
      <c r="E72" s="18">
        <v>14</v>
      </c>
      <c r="F72" s="18">
        <v>575</v>
      </c>
      <c r="G72" s="18">
        <v>6</v>
      </c>
      <c r="H72" s="18"/>
      <c r="I72" s="18">
        <f t="shared" si="12"/>
        <v>1480.606</v>
      </c>
      <c r="J72" s="18">
        <v>27.006</v>
      </c>
      <c r="K72" s="18">
        <v>1429.994</v>
      </c>
      <c r="L72" s="18">
        <v>23.606</v>
      </c>
      <c r="M72" s="18"/>
      <c r="N72" s="18">
        <f t="shared" si="13"/>
        <v>991691.665</v>
      </c>
      <c r="O72" s="18">
        <v>17778.665</v>
      </c>
      <c r="P72" s="18">
        <v>959907.099</v>
      </c>
      <c r="Q72" s="6">
        <v>14005.901</v>
      </c>
      <c r="S72" s="19"/>
      <c r="T72" s="19"/>
      <c r="U72" s="19"/>
      <c r="V72" s="19"/>
    </row>
    <row r="73" spans="2:22" ht="29.25" customHeight="1">
      <c r="B73" s="10"/>
      <c r="C73" s="12" t="s">
        <v>14</v>
      </c>
      <c r="D73" s="18">
        <f t="shared" si="11"/>
        <v>1068</v>
      </c>
      <c r="E73" s="18">
        <v>56</v>
      </c>
      <c r="F73" s="18">
        <v>896</v>
      </c>
      <c r="G73" s="18">
        <v>116</v>
      </c>
      <c r="H73" s="18"/>
      <c r="I73" s="18">
        <f t="shared" si="12"/>
        <v>2536.011</v>
      </c>
      <c r="J73" s="18">
        <v>60.287</v>
      </c>
      <c r="K73" s="18">
        <v>2154.358</v>
      </c>
      <c r="L73" s="18">
        <v>321.366</v>
      </c>
      <c r="M73" s="18"/>
      <c r="N73" s="18">
        <f t="shared" si="13"/>
        <v>1755736.016</v>
      </c>
      <c r="O73" s="18">
        <v>42981.593</v>
      </c>
      <c r="P73" s="18">
        <v>1482652.987</v>
      </c>
      <c r="Q73" s="6">
        <v>230101.436</v>
      </c>
      <c r="S73" s="19"/>
      <c r="T73" s="19"/>
      <c r="U73" s="19"/>
      <c r="V73" s="19"/>
    </row>
    <row r="74" spans="2:22" ht="29.25" customHeight="1">
      <c r="B74" s="10">
        <v>2014</v>
      </c>
      <c r="C74" s="12" t="s">
        <v>11</v>
      </c>
      <c r="D74" s="18">
        <f t="shared" si="11"/>
        <v>1426</v>
      </c>
      <c r="E74" s="18">
        <v>18</v>
      </c>
      <c r="F74" s="18">
        <v>1284</v>
      </c>
      <c r="G74" s="18">
        <v>124</v>
      </c>
      <c r="H74" s="18"/>
      <c r="I74" s="18">
        <f t="shared" si="12"/>
        <v>2798.7889999999998</v>
      </c>
      <c r="J74" s="18">
        <v>37.08</v>
      </c>
      <c r="K74" s="18">
        <v>2649.455</v>
      </c>
      <c r="L74" s="18">
        <v>112.254</v>
      </c>
      <c r="M74" s="18"/>
      <c r="N74" s="18">
        <f t="shared" si="13"/>
        <v>2030212.175</v>
      </c>
      <c r="O74" s="18">
        <v>26419.147</v>
      </c>
      <c r="P74" s="18">
        <v>1922584.724</v>
      </c>
      <c r="Q74" s="6">
        <v>81208.304</v>
      </c>
      <c r="S74" s="19"/>
      <c r="T74" s="19"/>
      <c r="U74" s="19"/>
      <c r="V74" s="19"/>
    </row>
    <row r="75" spans="2:22" ht="29.25" customHeight="1">
      <c r="B75" s="10"/>
      <c r="C75" s="12" t="s">
        <v>12</v>
      </c>
      <c r="D75" s="18">
        <f t="shared" si="11"/>
        <v>763</v>
      </c>
      <c r="E75" s="18">
        <v>12</v>
      </c>
      <c r="F75" s="18">
        <v>725</v>
      </c>
      <c r="G75" s="18">
        <v>26</v>
      </c>
      <c r="H75" s="18"/>
      <c r="I75" s="18">
        <f t="shared" si="12"/>
        <v>1467.28</v>
      </c>
      <c r="J75" s="18">
        <v>11.469</v>
      </c>
      <c r="K75" s="18">
        <v>1374.713</v>
      </c>
      <c r="L75" s="18">
        <v>81.098</v>
      </c>
      <c r="M75" s="18"/>
      <c r="N75" s="18">
        <f t="shared" si="13"/>
        <v>1116310.136</v>
      </c>
      <c r="O75" s="18">
        <v>8397.701</v>
      </c>
      <c r="P75" s="18">
        <v>1044368.542</v>
      </c>
      <c r="Q75" s="6">
        <v>63543.893</v>
      </c>
      <c r="S75" s="19"/>
      <c r="T75" s="19"/>
      <c r="U75" s="19"/>
      <c r="V75" s="19"/>
    </row>
    <row r="76" spans="2:22" ht="29.25" customHeight="1">
      <c r="B76" s="10"/>
      <c r="C76" s="12" t="s">
        <v>13</v>
      </c>
      <c r="D76" s="18">
        <f t="shared" si="11"/>
        <v>624</v>
      </c>
      <c r="E76" s="18">
        <v>39</v>
      </c>
      <c r="F76" s="18">
        <v>541</v>
      </c>
      <c r="G76" s="18">
        <v>44</v>
      </c>
      <c r="H76" s="18"/>
      <c r="I76" s="18">
        <f t="shared" si="12"/>
        <v>1268.8020000000008</v>
      </c>
      <c r="J76" s="18">
        <v>58.18900000000001</v>
      </c>
      <c r="K76" s="18">
        <v>1135.4190000000008</v>
      </c>
      <c r="L76" s="18">
        <v>75.19399999999997</v>
      </c>
      <c r="M76" s="18"/>
      <c r="N76" s="18">
        <f t="shared" si="13"/>
        <v>967707.6740000001</v>
      </c>
      <c r="O76" s="18">
        <v>43725.505000000005</v>
      </c>
      <c r="P76" s="18">
        <v>863304.7850000001</v>
      </c>
      <c r="Q76" s="18">
        <v>60677.38400000002</v>
      </c>
      <c r="S76" s="19"/>
      <c r="T76" s="19"/>
      <c r="U76" s="19"/>
      <c r="V76" s="19"/>
    </row>
    <row r="77" spans="2:22" ht="29.25" customHeight="1">
      <c r="B77" s="10"/>
      <c r="C77" s="12" t="s">
        <v>14</v>
      </c>
      <c r="D77" s="18">
        <v>677</v>
      </c>
      <c r="E77" s="18">
        <v>10</v>
      </c>
      <c r="F77" s="18">
        <v>620</v>
      </c>
      <c r="G77" s="18">
        <v>47</v>
      </c>
      <c r="H77" s="18"/>
      <c r="I77" s="41">
        <v>1336</v>
      </c>
      <c r="J77" s="18">
        <v>8</v>
      </c>
      <c r="K77" s="18">
        <v>1231</v>
      </c>
      <c r="L77" s="18">
        <v>97</v>
      </c>
      <c r="M77" s="18"/>
      <c r="N77" s="18">
        <v>1019499</v>
      </c>
      <c r="O77" s="18">
        <v>6045</v>
      </c>
      <c r="P77" s="18">
        <v>946736</v>
      </c>
      <c r="Q77" s="6">
        <v>66717</v>
      </c>
      <c r="S77" s="19"/>
      <c r="T77" s="19"/>
      <c r="U77" s="19"/>
      <c r="V77" s="19"/>
    </row>
    <row r="78" spans="2:22" ht="29.25" customHeight="1">
      <c r="B78" s="10">
        <v>2015</v>
      </c>
      <c r="C78" s="12" t="s">
        <v>11</v>
      </c>
      <c r="D78" s="18">
        <v>355</v>
      </c>
      <c r="E78" s="18">
        <v>12</v>
      </c>
      <c r="F78" s="18">
        <v>327</v>
      </c>
      <c r="G78" s="18">
        <v>16</v>
      </c>
      <c r="H78" s="18"/>
      <c r="I78" s="41">
        <v>587</v>
      </c>
      <c r="J78" s="18">
        <v>11</v>
      </c>
      <c r="K78" s="18">
        <v>565</v>
      </c>
      <c r="L78" s="18">
        <v>10</v>
      </c>
      <c r="M78" s="18"/>
      <c r="N78" s="18">
        <v>447913</v>
      </c>
      <c r="O78" s="18">
        <v>8157</v>
      </c>
      <c r="P78" s="18">
        <v>432724</v>
      </c>
      <c r="Q78" s="6">
        <v>7031</v>
      </c>
      <c r="S78" s="19"/>
      <c r="T78" s="19"/>
      <c r="U78" s="19"/>
      <c r="V78" s="19"/>
    </row>
    <row r="79" spans="2:22" ht="29.25" customHeight="1">
      <c r="B79" s="10"/>
      <c r="C79" s="12" t="s">
        <v>12</v>
      </c>
      <c r="D79" s="18">
        <f>843-D78</f>
        <v>488</v>
      </c>
      <c r="E79" s="18">
        <f>24-E78</f>
        <v>12</v>
      </c>
      <c r="F79" s="18">
        <f>769-F78</f>
        <v>442</v>
      </c>
      <c r="G79" s="18">
        <f>50-G78</f>
        <v>34</v>
      </c>
      <c r="H79" s="18"/>
      <c r="I79" s="41">
        <f>1547-I78</f>
        <v>960</v>
      </c>
      <c r="J79" s="18">
        <f>61-J78</f>
        <v>50</v>
      </c>
      <c r="K79" s="18">
        <f>1422-K78</f>
        <v>857</v>
      </c>
      <c r="L79" s="18">
        <f>63-L78</f>
        <v>53</v>
      </c>
      <c r="M79" s="18"/>
      <c r="N79" s="18">
        <f>1202020-N78</f>
        <v>754107</v>
      </c>
      <c r="O79" s="18">
        <f>48227-O78</f>
        <v>40070</v>
      </c>
      <c r="P79" s="18">
        <f>1104190-P78</f>
        <v>671466</v>
      </c>
      <c r="Q79" s="6">
        <f>49602-Q78</f>
        <v>42571</v>
      </c>
      <c r="S79" s="19"/>
      <c r="T79" s="19"/>
      <c r="U79" s="19"/>
      <c r="V79" s="19"/>
    </row>
    <row r="80" spans="2:22" ht="29.25" customHeight="1">
      <c r="B80" s="10"/>
      <c r="C80" s="12" t="s">
        <v>13</v>
      </c>
      <c r="D80" s="18">
        <f>1267-488-355</f>
        <v>424</v>
      </c>
      <c r="E80" s="18">
        <f>37-E79-E78</f>
        <v>13</v>
      </c>
      <c r="F80" s="18">
        <f>1171-F79-F78</f>
        <v>402</v>
      </c>
      <c r="G80" s="18">
        <f>59-G79-G78</f>
        <v>9</v>
      </c>
      <c r="H80" s="18"/>
      <c r="I80" s="18">
        <f>2532-I79-I78</f>
        <v>985</v>
      </c>
      <c r="J80" s="18">
        <f>71-J79-J78</f>
        <v>10</v>
      </c>
      <c r="K80" s="18">
        <f>2387-K79-K78</f>
        <v>965</v>
      </c>
      <c r="L80" s="18">
        <f>73-L79-L78</f>
        <v>10</v>
      </c>
      <c r="M80" s="18"/>
      <c r="N80" s="18">
        <f>1993117-N79-N78</f>
        <v>791097</v>
      </c>
      <c r="O80" s="18">
        <f>56675-O79-O78</f>
        <v>8448</v>
      </c>
      <c r="P80" s="18">
        <f>1880273-P79-P78</f>
        <v>776083</v>
      </c>
      <c r="Q80" s="6">
        <f>56167-Q79-Q78</f>
        <v>6565</v>
      </c>
      <c r="S80" s="19"/>
      <c r="T80" s="19"/>
      <c r="U80" s="19"/>
      <c r="V80" s="19"/>
    </row>
    <row r="81" spans="2:22" ht="29.25" customHeight="1">
      <c r="B81" s="10"/>
      <c r="C81" s="12" t="s">
        <v>14</v>
      </c>
      <c r="D81" s="18">
        <f>+D20-D80-D79-D78</f>
        <v>845</v>
      </c>
      <c r="E81" s="18">
        <f>+E20-E80-E79-E78</f>
        <v>19</v>
      </c>
      <c r="F81" s="18">
        <f>+F20-F80-F79-F78</f>
        <v>806</v>
      </c>
      <c r="G81" s="18">
        <f>+G20-G80-G79-G78</f>
        <v>20</v>
      </c>
      <c r="H81" s="18"/>
      <c r="I81" s="18">
        <f>+I20-I80-I79-I78</f>
        <v>1481</v>
      </c>
      <c r="J81" s="18">
        <f>+J20-J80-J79-J78</f>
        <v>28</v>
      </c>
      <c r="K81" s="18">
        <f>+K20-K80-K79-K78</f>
        <v>1390</v>
      </c>
      <c r="L81" s="18">
        <f>+L20-L80-L79-L78</f>
        <v>63</v>
      </c>
      <c r="M81" s="18"/>
      <c r="N81" s="18">
        <f>+N20-N80-N79-N78</f>
        <v>1171629</v>
      </c>
      <c r="O81" s="18">
        <f>+O20-O80-O79-O78</f>
        <v>21850</v>
      </c>
      <c r="P81" s="18">
        <f>+P20-P80-P79-P78</f>
        <v>1102575</v>
      </c>
      <c r="Q81" s="18">
        <f>+Q20-Q80-Q79-Q78</f>
        <v>47205</v>
      </c>
      <c r="S81" s="19"/>
      <c r="T81" s="19"/>
      <c r="U81" s="19"/>
      <c r="V81" s="19"/>
    </row>
    <row r="82" spans="2:22" ht="29.25" customHeight="1">
      <c r="B82" s="10">
        <v>2016</v>
      </c>
      <c r="C82" s="12" t="s">
        <v>11</v>
      </c>
      <c r="D82" s="18">
        <v>739</v>
      </c>
      <c r="E82" s="18">
        <v>34</v>
      </c>
      <c r="F82" s="18">
        <v>687</v>
      </c>
      <c r="G82" s="18">
        <v>18</v>
      </c>
      <c r="H82" s="18"/>
      <c r="I82" s="18">
        <v>1708</v>
      </c>
      <c r="J82" s="18">
        <v>53</v>
      </c>
      <c r="K82" s="18">
        <v>1610</v>
      </c>
      <c r="L82" s="18">
        <v>43</v>
      </c>
      <c r="M82" s="18"/>
      <c r="N82" s="18">
        <v>1379942</v>
      </c>
      <c r="O82" s="18">
        <v>45350</v>
      </c>
      <c r="P82" s="18">
        <v>1304398</v>
      </c>
      <c r="Q82" s="18">
        <v>30194</v>
      </c>
      <c r="S82" s="19"/>
      <c r="T82" s="19"/>
      <c r="U82" s="19"/>
      <c r="V82" s="19"/>
    </row>
    <row r="83" spans="2:22" ht="29.25" customHeight="1">
      <c r="B83" s="10"/>
      <c r="C83" s="12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S83" s="19"/>
      <c r="T83" s="19"/>
      <c r="U83" s="19"/>
      <c r="V83" s="19"/>
    </row>
    <row r="84" spans="2:22" ht="29.25" customHeight="1">
      <c r="B84" s="10"/>
      <c r="C84" s="12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S84" s="19"/>
      <c r="T84" s="19"/>
      <c r="U84" s="19"/>
      <c r="V84" s="19"/>
    </row>
    <row r="85" spans="2:22" ht="29.25" customHeight="1">
      <c r="B85" s="10"/>
      <c r="C85" s="12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S85" s="19"/>
      <c r="T85" s="19"/>
      <c r="U85" s="19"/>
      <c r="V85" s="19"/>
    </row>
    <row r="86" spans="2:17" ht="29.25" customHeight="1">
      <c r="B86" s="10"/>
      <c r="C86" s="12"/>
      <c r="D86" s="20"/>
      <c r="E86" s="20"/>
      <c r="F86" s="20"/>
      <c r="G86" s="20"/>
      <c r="H86" s="20"/>
      <c r="I86" s="46" t="s">
        <v>15</v>
      </c>
      <c r="J86" s="46"/>
      <c r="K86" s="46"/>
      <c r="L86" s="46"/>
      <c r="M86" s="20"/>
      <c r="N86" s="20"/>
      <c r="O86" s="20"/>
      <c r="P86" s="20"/>
      <c r="Q86" s="21"/>
    </row>
    <row r="87" spans="2:17" ht="29.25" customHeight="1">
      <c r="B87" s="10"/>
      <c r="C87" s="12"/>
      <c r="D87" s="20"/>
      <c r="E87" s="20"/>
      <c r="F87" s="20"/>
      <c r="G87" s="20"/>
      <c r="H87" s="20"/>
      <c r="I87" s="22"/>
      <c r="J87" s="22"/>
      <c r="K87" s="22"/>
      <c r="L87" s="22"/>
      <c r="M87" s="20"/>
      <c r="N87" s="20"/>
      <c r="O87" s="20"/>
      <c r="P87" s="20"/>
      <c r="Q87" s="21"/>
    </row>
    <row r="88" spans="2:17" ht="29.25" customHeight="1" hidden="1">
      <c r="B88" s="10">
        <v>2003</v>
      </c>
      <c r="C88" s="12"/>
      <c r="D88" s="23">
        <f>+D8/D7*100-100</f>
        <v>-71.12387202625102</v>
      </c>
      <c r="E88" s="23">
        <f>+E8/E7*100-100</f>
        <v>88.88888888888889</v>
      </c>
      <c r="F88" s="23">
        <f>+F8/F7*100-100</f>
        <v>5.818540433925051</v>
      </c>
      <c r="G88" s="23">
        <f>+G8/G7*100-100</f>
        <v>-91.74669089021542</v>
      </c>
      <c r="H88" s="23"/>
      <c r="I88" s="23">
        <f>+I8/I7*100-100</f>
        <v>-34.657913249516014</v>
      </c>
      <c r="J88" s="23">
        <f>+J8/J7*100-100</f>
        <v>59.055118110236236</v>
      </c>
      <c r="K88" s="23">
        <f>+K8/K7*100-100</f>
        <v>-7.73840065627968</v>
      </c>
      <c r="L88" s="23">
        <f>+L8/L7*100-100</f>
        <v>-88.87576354800406</v>
      </c>
      <c r="M88" s="23"/>
      <c r="N88" s="23">
        <f>+N8/N7*100-100</f>
        <v>-18.511059984020463</v>
      </c>
      <c r="O88" s="23">
        <f>+O8/O7*100-100</f>
        <v>104.70605803272034</v>
      </c>
      <c r="P88" s="23">
        <f>+P8/P7*100-100</f>
        <v>13.248468834888328</v>
      </c>
      <c r="Q88" s="24">
        <f>+Q8/Q7*100-100</f>
        <v>-86.83123673094696</v>
      </c>
    </row>
    <row r="89" spans="2:17" ht="29.25" customHeight="1" hidden="1">
      <c r="B89" s="10">
        <v>2004</v>
      </c>
      <c r="C89" s="12"/>
      <c r="D89" s="23">
        <f>+D9/D8*100-100</f>
        <v>14.48863636363636</v>
      </c>
      <c r="E89" s="23">
        <f>+E9/E8*100-100</f>
        <v>-5.882352941176478</v>
      </c>
      <c r="F89" s="23">
        <f>+F9/F8*100-100</f>
        <v>13.793103448275872</v>
      </c>
      <c r="G89" s="23">
        <f>+G9/G8*100-100</f>
        <v>17.924528301886795</v>
      </c>
      <c r="H89" s="23"/>
      <c r="I89" s="23">
        <f>+I9/I8*100-100</f>
        <v>32.28332620016806</v>
      </c>
      <c r="J89" s="23">
        <f>+J9/J8*100-100</f>
        <v>217.022086824067</v>
      </c>
      <c r="K89" s="23">
        <f>+K9/K8*100-100</f>
        <v>30.14588652936922</v>
      </c>
      <c r="L89" s="23">
        <f>+L9/L8*100-100</f>
        <v>50.915405777166455</v>
      </c>
      <c r="M89" s="23"/>
      <c r="N89" s="23">
        <f>+N9/N8*100-100</f>
        <v>50.63423940878562</v>
      </c>
      <c r="O89" s="23">
        <f>+O9/O8*100-100</f>
        <v>237.52470412807185</v>
      </c>
      <c r="P89" s="23">
        <f>+P9/P8*100-100</f>
        <v>47.21047048141054</v>
      </c>
      <c r="Q89" s="24">
        <f>+Q9/Q8*100-100</f>
        <v>95.26931103403311</v>
      </c>
    </row>
    <row r="90" spans="2:17" ht="29.25" customHeight="1" hidden="1">
      <c r="B90" s="10">
        <v>2005</v>
      </c>
      <c r="C90" s="12"/>
      <c r="D90" s="23">
        <f>+D10/D9*100-100</f>
        <v>182.56823821339952</v>
      </c>
      <c r="E90" s="23">
        <f>+E10/E9*100-100</f>
        <v>25</v>
      </c>
      <c r="F90" s="23">
        <f>+F10/F9*100-100</f>
        <v>35.62653562653563</v>
      </c>
      <c r="G90" s="23">
        <f>+G10/G9*100-100</f>
        <v>667.7333333333333</v>
      </c>
      <c r="H90" s="23"/>
      <c r="I90" s="23">
        <f>+I10/I9*100-100</f>
        <v>71.43023720583957</v>
      </c>
      <c r="J90" s="23">
        <f>+J10/J9*100-100</f>
        <v>-34.781981981981986</v>
      </c>
      <c r="K90" s="23">
        <f>+K10/K9*100-100</f>
        <v>28.901929526820368</v>
      </c>
      <c r="L90" s="23">
        <f>+L10/L9*100-100</f>
        <v>697.5240508405832</v>
      </c>
      <c r="M90" s="23"/>
      <c r="N90" s="23">
        <f>+N10/N9*100-100</f>
        <v>87.04049564449053</v>
      </c>
      <c r="O90" s="23">
        <f>+O10/O9*100-100</f>
        <v>-22.506466820779238</v>
      </c>
      <c r="P90" s="23">
        <f>+P10/P9*100-100</f>
        <v>37.82756431041261</v>
      </c>
      <c r="Q90" s="24">
        <f>+Q10/Q9*100-100</f>
        <v>783.956526699319</v>
      </c>
    </row>
    <row r="91" spans="2:17" ht="29.25" customHeight="1" hidden="1">
      <c r="B91" s="10">
        <v>2006</v>
      </c>
      <c r="C91" s="12"/>
      <c r="D91" s="23">
        <f>+D11/D10*100-100</f>
        <v>-55.08232711306257</v>
      </c>
      <c r="E91" s="23">
        <f>+E11/E10*100-100</f>
        <v>25</v>
      </c>
      <c r="F91" s="23">
        <f>+F11/F10*100-100</f>
        <v>0.06038647342994352</v>
      </c>
      <c r="G91" s="23">
        <f>+G11/G10*100-100</f>
        <v>-87.35672108370962</v>
      </c>
      <c r="H91" s="23"/>
      <c r="I91" s="23">
        <f>+I11/I10*100-100</f>
        <v>-6.312657809557294</v>
      </c>
      <c r="J91" s="23">
        <f>+J11/J10*100-100</f>
        <v>673.7576896157955</v>
      </c>
      <c r="K91" s="23">
        <f>+K11/K10*100-100</f>
        <v>2.8740904325601946</v>
      </c>
      <c r="L91" s="23">
        <f>+L11/L10*100-100</f>
        <v>-38.01818841552787</v>
      </c>
      <c r="M91" s="23"/>
      <c r="N91" s="23">
        <f>+N11/N10*100-100</f>
        <v>12.079088321201795</v>
      </c>
      <c r="O91" s="23">
        <f>+O11/O10*100-100</f>
        <v>737.8021792827109</v>
      </c>
      <c r="P91" s="23">
        <f>+P11/P10*100-100</f>
        <v>23.080271625804798</v>
      </c>
      <c r="Q91" s="24">
        <f>+Q11/Q10*100-100</f>
        <v>-22.165509678209872</v>
      </c>
    </row>
    <row r="92" spans="2:17" ht="29.25" customHeight="1" hidden="1">
      <c r="B92" s="10">
        <v>2007</v>
      </c>
      <c r="C92" s="12"/>
      <c r="D92" s="23">
        <f>+D12/D11*100-100</f>
        <v>34.70185728250243</v>
      </c>
      <c r="E92" s="23">
        <f>+E12/E11*100-100</f>
        <v>84</v>
      </c>
      <c r="F92" s="23">
        <f>+F12/F11*100-100</f>
        <v>31.92516596258298</v>
      </c>
      <c r="G92" s="23">
        <f>+G12/G11*100-100</f>
        <v>43.95604395604394</v>
      </c>
      <c r="H92" s="23"/>
      <c r="I92" s="23">
        <f>+I12/I11*100-100</f>
        <v>3.6800225561449906</v>
      </c>
      <c r="J92" s="23">
        <f>+J12/J11*100-100</f>
        <v>-53.60958238912269</v>
      </c>
      <c r="K92" s="23">
        <f>+K12/K11*100-100</f>
        <v>27.75296479440064</v>
      </c>
      <c r="L92" s="23">
        <f>+L12/L11*100-100</f>
        <v>-77.2372961516229</v>
      </c>
      <c r="M92" s="23"/>
      <c r="N92" s="23">
        <f>+N12/N11*100-100</f>
        <v>10.838371244396612</v>
      </c>
      <c r="O92" s="23">
        <f>+O12/O11*100-100</f>
        <v>-41.423864818957</v>
      </c>
      <c r="P92" s="23">
        <f>+P12/P11*100-100</f>
        <v>39.538411767543636</v>
      </c>
      <c r="Q92" s="24">
        <f>+Q12/Q11*100-100</f>
        <v>-78.54048383917886</v>
      </c>
    </row>
    <row r="93" spans="2:17" ht="29.25" customHeight="1" hidden="1">
      <c r="B93" s="10">
        <v>2008</v>
      </c>
      <c r="C93" s="12"/>
      <c r="D93" s="23">
        <f>+D13/D12*100-100</f>
        <v>-14.36865021770683</v>
      </c>
      <c r="E93" s="23">
        <f>+E13/E12*100-100</f>
        <v>95.65217391304347</v>
      </c>
      <c r="F93" s="23">
        <f>+F13/F12*100-100</f>
        <v>-7.319304666056723</v>
      </c>
      <c r="G93" s="23">
        <f>+G13/G12*100-100</f>
        <v>-53.43511450381679</v>
      </c>
      <c r="H93" s="23"/>
      <c r="I93" s="23">
        <f>+I13/I12*100-100</f>
        <v>-7.602896932614726</v>
      </c>
      <c r="J93" s="23">
        <f>+J13/J12*100-100</f>
        <v>101.61323426788718</v>
      </c>
      <c r="K93" s="23">
        <f>+K13/K12*100-100</f>
        <v>-16.869076528448716</v>
      </c>
      <c r="L93" s="23">
        <f>+L13/L12*100-100</f>
        <v>148.0682853729167</v>
      </c>
      <c r="M93" s="23"/>
      <c r="N93" s="23">
        <f>+N13/N12*100-100</f>
        <v>2.344289075378157</v>
      </c>
      <c r="O93" s="23">
        <f>+O13/O12*100-100</f>
        <v>92.90341356492962</v>
      </c>
      <c r="P93" s="23">
        <f>+P13/P12*100-100</f>
        <v>-8.013389695296041</v>
      </c>
      <c r="Q93" s="24">
        <f>+Q13/Q12*100-100</f>
        <v>192.52663239692828</v>
      </c>
    </row>
    <row r="94" spans="2:17" ht="29.25" customHeight="1" hidden="1">
      <c r="B94" s="10">
        <v>2009</v>
      </c>
      <c r="C94" s="12"/>
      <c r="D94" s="23">
        <f>+D14/D13*100-100</f>
        <v>6.9915254237288025</v>
      </c>
      <c r="E94" s="23">
        <f>+E14/E13*100-100</f>
        <v>221.11111111111114</v>
      </c>
      <c r="F94" s="23">
        <f>+F14/F13*100-100</f>
        <v>1.579466929911149</v>
      </c>
      <c r="G94" s="23">
        <f>+G14/G13*100-100</f>
        <v>-27.049180327868854</v>
      </c>
      <c r="H94" s="23"/>
      <c r="I94" s="23">
        <f>+I14/I13*100-100</f>
        <v>-2.8497538562016587</v>
      </c>
      <c r="J94" s="23">
        <f>+J14/J13*100-100</f>
        <v>-0.3883742237605503</v>
      </c>
      <c r="K94" s="23">
        <f>+K14/K13*100-100</f>
        <v>-4.845537436512643</v>
      </c>
      <c r="L94" s="23">
        <f>+L14/L13*100-100</f>
        <v>10.707877477783455</v>
      </c>
      <c r="M94" s="23"/>
      <c r="N94" s="23">
        <f>+N14/N13*100-100</f>
        <v>-6.250225025592698</v>
      </c>
      <c r="O94" s="23">
        <f>+O14/O13*100-100</f>
        <v>-0.3782521698256289</v>
      </c>
      <c r="P94" s="23">
        <f>+P14/P13*100-100</f>
        <v>-8.898686923437424</v>
      </c>
      <c r="Q94" s="24">
        <f>+Q14/Q13*100-100</f>
        <v>10.503238965906789</v>
      </c>
    </row>
    <row r="95" spans="2:17" ht="29.25" customHeight="1" hidden="1">
      <c r="B95" s="10">
        <v>2010</v>
      </c>
      <c r="C95" s="12"/>
      <c r="D95" s="23">
        <f>+D15/D14*100-100</f>
        <v>14.17821782178217</v>
      </c>
      <c r="E95" s="23">
        <f>+E15/E14*100-100</f>
        <v>-69.20415224913495</v>
      </c>
      <c r="F95" s="23">
        <f>+F15/F14*100-100</f>
        <v>2.478134110787167</v>
      </c>
      <c r="G95" s="23">
        <f>+G15/G14*100-100</f>
        <v>284.8314606741573</v>
      </c>
      <c r="H95" s="23"/>
      <c r="I95" s="23">
        <f>+I15/I14*100-100</f>
        <v>4.7566044200957265</v>
      </c>
      <c r="J95" s="23">
        <f>+J15/J14*100-100</f>
        <v>-17.378907188153107</v>
      </c>
      <c r="K95" s="23">
        <f>+K15/K14*100-100</f>
        <v>12.63162668359712</v>
      </c>
      <c r="L95" s="23">
        <f>+L15/L14*100-100</f>
        <v>-37.51294098908976</v>
      </c>
      <c r="M95" s="23"/>
      <c r="N95" s="23">
        <f>+N15/N14*100-100</f>
        <v>-15.660204444640613</v>
      </c>
      <c r="O95" s="23">
        <f>+O15/O14*100-100</f>
        <v>-28.258301735522423</v>
      </c>
      <c r="P95" s="23">
        <f>+P15/P14*100-100</f>
        <v>-11.473148257917813</v>
      </c>
      <c r="Q95" s="24">
        <f>+Q15/Q14*100-100</f>
        <v>-36.44881205329125</v>
      </c>
    </row>
    <row r="96" spans="2:17" ht="29.25" customHeight="1" hidden="1">
      <c r="B96" s="10">
        <v>2011</v>
      </c>
      <c r="C96" s="12"/>
      <c r="D96" s="23">
        <f>+D16/D15*100-100</f>
        <v>1.1446409989594173</v>
      </c>
      <c r="E96" s="23">
        <f>+E16/E15*100-100</f>
        <v>79.77528089887639</v>
      </c>
      <c r="F96" s="23">
        <f>+F16/F15*100-100</f>
        <v>18.966334755808447</v>
      </c>
      <c r="G96" s="23">
        <f>+G16/G15*100-100</f>
        <v>-63.94160583941606</v>
      </c>
      <c r="H96" s="23"/>
      <c r="I96" s="23">
        <f>+I16/I15*100-100</f>
        <v>11.592752616078144</v>
      </c>
      <c r="J96" s="23">
        <f>+J16/J15*100-100</f>
        <v>25.778819571146713</v>
      </c>
      <c r="K96" s="23">
        <f>+K16/K15*100-100</f>
        <v>18.398695802171545</v>
      </c>
      <c r="L96" s="23">
        <f>+L16/L15*100-100</f>
        <v>-69.61915078909917</v>
      </c>
      <c r="M96" s="23"/>
      <c r="N96" s="23">
        <f>+N16/N15*100-100</f>
        <v>60.88597672849576</v>
      </c>
      <c r="O96" s="23">
        <f>+O16/O15*100-100</f>
        <v>82.11025272013953</v>
      </c>
      <c r="P96" s="23">
        <f>+P16/P15*100-100</f>
        <v>76.28872635550337</v>
      </c>
      <c r="Q96" s="24">
        <f>+Q16/Q15*100-100</f>
        <v>-68.20256347048482</v>
      </c>
    </row>
    <row r="97" spans="2:17" ht="29.25" customHeight="1">
      <c r="B97" s="10">
        <v>2012</v>
      </c>
      <c r="C97" s="12"/>
      <c r="D97" s="23">
        <f>+D17/D16*100-100</f>
        <v>-15.706447187928674</v>
      </c>
      <c r="E97" s="23">
        <f>+E17/E16*100-100</f>
        <v>-38.125</v>
      </c>
      <c r="F97" s="23">
        <f>+F17/F16*100-100</f>
        <v>-8.768433638899964</v>
      </c>
      <c r="G97" s="23">
        <f>+G17/G16*100-100</f>
        <v>-71.65991902834008</v>
      </c>
      <c r="H97" s="23"/>
      <c r="I97" s="23">
        <f>+I17/I16*100-100</f>
        <v>10.339250206530238</v>
      </c>
      <c r="J97" s="23">
        <f>+J17/J16*100-100</f>
        <v>-30.430549545651246</v>
      </c>
      <c r="K97" s="23">
        <f>+K17/K16*100-100</f>
        <v>13.325505827226294</v>
      </c>
      <c r="L97" s="23">
        <f>+L17/L16*100-100</f>
        <v>-54.86339307216046</v>
      </c>
      <c r="M97" s="23"/>
      <c r="N97" s="23">
        <f>+N17/N16*100-100</f>
        <v>15.154113023170183</v>
      </c>
      <c r="O97" s="23">
        <f>+O17/O16*100-100</f>
        <v>-32.3812731039082</v>
      </c>
      <c r="P97" s="23">
        <f>+P17/P16*100-100</f>
        <v>18.523333085526986</v>
      </c>
      <c r="Q97" s="24">
        <f>+Q17/Q16*100-100</f>
        <v>-55.6614611681038</v>
      </c>
    </row>
    <row r="98" spans="2:17" ht="29.25" customHeight="1">
      <c r="B98" s="10">
        <v>2013</v>
      </c>
      <c r="C98" s="12"/>
      <c r="D98" s="23">
        <f>+D18/D17*100-100</f>
        <v>24.45077298616762</v>
      </c>
      <c r="E98" s="23">
        <f>+E18/E17*100-100</f>
        <v>10.101010101010104</v>
      </c>
      <c r="F98" s="23">
        <f>+F18/F17*100-100</f>
        <v>20.926168632590645</v>
      </c>
      <c r="G98" s="23">
        <f>+G18/G17*100-100</f>
        <v>160</v>
      </c>
      <c r="H98" s="23"/>
      <c r="I98" s="23">
        <f>+I18/I17*100-100</f>
        <v>17.360440615050663</v>
      </c>
      <c r="J98" s="23">
        <f>+J18/J17*100-100</f>
        <v>23.368343676227383</v>
      </c>
      <c r="K98" s="23">
        <f>+K18/K17*100-100</f>
        <v>10.117095878182752</v>
      </c>
      <c r="L98" s="23">
        <f>+L18/L17*100-100</f>
        <v>792.0589298315061</v>
      </c>
      <c r="M98" s="23"/>
      <c r="N98" s="23">
        <f>+N18/N17*100-100</f>
        <v>25.82299645403006</v>
      </c>
      <c r="O98" s="23">
        <f>+O18/O17*100-100</f>
        <v>42.39634545098275</v>
      </c>
      <c r="P98" s="23">
        <f>+P18/P17*100-100</f>
        <v>17.28005486480751</v>
      </c>
      <c r="Q98" s="24">
        <f>+Q18/Q17*100-100</f>
        <v>995.0691276658545</v>
      </c>
    </row>
    <row r="99" spans="2:17" ht="29.25" customHeight="1">
      <c r="B99" s="10">
        <v>2014</v>
      </c>
      <c r="C99" s="12"/>
      <c r="D99" s="23">
        <f>+D19/D18*100-100</f>
        <v>14.089571755475646</v>
      </c>
      <c r="E99" s="23">
        <f>+E19/E18*100-100</f>
        <v>-27.52293577981652</v>
      </c>
      <c r="F99" s="23">
        <f>+F19/F18*100-100</f>
        <v>14.52312138728324</v>
      </c>
      <c r="G99" s="23">
        <f>+G19/G18*100-100</f>
        <v>32.41758241758242</v>
      </c>
      <c r="H99" s="23"/>
      <c r="I99" s="23">
        <f>+I19/I18*100-100</f>
        <v>-10.361450655798322</v>
      </c>
      <c r="J99" s="23">
        <f>+J19/J18*100-100</f>
        <v>-34.26413970116417</v>
      </c>
      <c r="K99" s="23">
        <f>+K19/K18*100-100</f>
        <v>-8.342254441478374</v>
      </c>
      <c r="L99" s="23">
        <f>+L19/L18*100-100</f>
        <v>-29.473889329420643</v>
      </c>
      <c r="M99" s="23"/>
      <c r="N99" s="23">
        <f>+N19/N18*100-100</f>
        <v>0.24423062464460088</v>
      </c>
      <c r="O99" s="23">
        <f>+O19/O18*100-100</f>
        <v>-29.236396248158442</v>
      </c>
      <c r="P99" s="23">
        <f>+P19/P18*100-100</f>
        <v>3.0439545204334024</v>
      </c>
      <c r="Q99" s="24">
        <f>+Q19/Q18*100-100</f>
        <v>-25.603639329249518</v>
      </c>
    </row>
    <row r="100" spans="2:17" ht="29.25" customHeight="1">
      <c r="B100" s="10">
        <v>2015</v>
      </c>
      <c r="C100" s="12"/>
      <c r="D100" s="23">
        <f>+D20/D19*100-100</f>
        <v>-39.48424068767908</v>
      </c>
      <c r="E100" s="23">
        <f>+E20/E19*100-100</f>
        <v>-29.113924050632917</v>
      </c>
      <c r="F100" s="23">
        <f>+F20/F19*100-100</f>
        <v>-37.634069400630906</v>
      </c>
      <c r="G100" s="23">
        <f>+G20/G19*100-100</f>
        <v>-67.21991701244814</v>
      </c>
      <c r="H100" s="23"/>
      <c r="I100" s="23">
        <f>+I20/I19*100-100</f>
        <v>-41.59401333542719</v>
      </c>
      <c r="J100" s="23">
        <f>+J20/J19*100-100</f>
        <v>-13.716467081524868</v>
      </c>
      <c r="K100" s="23">
        <f>+K20/K19*100-100</f>
        <v>-40.89744807480127</v>
      </c>
      <c r="L100" s="23">
        <f>+L20/L19*100-100</f>
        <v>-62.79538006160647</v>
      </c>
      <c r="M100" s="23"/>
      <c r="N100" s="23">
        <f>+N20/N19*100-100</f>
        <v>-38.35385527270875</v>
      </c>
      <c r="O100" s="23">
        <f>+O20/O19*100-100</f>
        <v>-7.166973294459282</v>
      </c>
      <c r="P100" s="23">
        <f>+P20/P19*100-100</f>
        <v>-37.558054957686615</v>
      </c>
      <c r="Q100" s="24">
        <f>+Q20/Q19*100-100</f>
        <v>-62.01605780966985</v>
      </c>
    </row>
    <row r="101" spans="2:17" ht="29.25" customHeight="1">
      <c r="B101" s="10"/>
      <c r="C101" s="1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4"/>
    </row>
    <row r="102" spans="2:17" ht="29.25" customHeight="1" hidden="1">
      <c r="B102" s="10">
        <v>2003</v>
      </c>
      <c r="C102" s="12" t="s">
        <v>11</v>
      </c>
      <c r="D102" s="23">
        <f aca="true" t="shared" si="14" ref="D102:G108">D30/D26*100-100</f>
        <v>-5.158730158730165</v>
      </c>
      <c r="E102" s="23">
        <f t="shared" si="14"/>
        <v>0</v>
      </c>
      <c r="F102" s="23">
        <f t="shared" si="14"/>
        <v>-11.312217194570138</v>
      </c>
      <c r="G102" s="23">
        <f t="shared" si="14"/>
        <v>40</v>
      </c>
      <c r="H102" s="20"/>
      <c r="I102" s="23">
        <f aca="true" t="shared" si="15" ref="I102:L108">I30/I26*100-100</f>
        <v>-29.680535499241472</v>
      </c>
      <c r="J102" s="23">
        <f t="shared" si="15"/>
        <v>78.07308970099669</v>
      </c>
      <c r="K102" s="23">
        <f t="shared" si="15"/>
        <v>-29.49299468562357</v>
      </c>
      <c r="L102" s="23">
        <f t="shared" si="15"/>
        <v>-34.43360484940328</v>
      </c>
      <c r="M102" s="20"/>
      <c r="N102" s="23">
        <f aca="true" t="shared" si="16" ref="N102:Q108">N30/N26*100-100</f>
        <v>-9.490101844478147</v>
      </c>
      <c r="O102" s="23">
        <f t="shared" si="16"/>
        <v>122.20891782375281</v>
      </c>
      <c r="P102" s="23">
        <f t="shared" si="16"/>
        <v>-9.11793968441529</v>
      </c>
      <c r="Q102" s="24">
        <f t="shared" si="16"/>
        <v>-17.67048202772291</v>
      </c>
    </row>
    <row r="103" spans="2:17" ht="29.25" customHeight="1" hidden="1">
      <c r="B103" s="10"/>
      <c r="C103" s="12" t="s">
        <v>12</v>
      </c>
      <c r="D103" s="23">
        <f t="shared" si="14"/>
        <v>-71.20717781402936</v>
      </c>
      <c r="E103" s="23">
        <f t="shared" si="14"/>
        <v>200</v>
      </c>
      <c r="F103" s="23">
        <f t="shared" si="14"/>
        <v>24.019607843137265</v>
      </c>
      <c r="G103" s="23">
        <f t="shared" si="14"/>
        <v>-91.35559921414539</v>
      </c>
      <c r="H103" s="25"/>
      <c r="I103" s="23">
        <f t="shared" si="15"/>
        <v>-46.45447275982109</v>
      </c>
      <c r="J103" s="23">
        <f t="shared" si="15"/>
        <v>30.920679886685576</v>
      </c>
      <c r="K103" s="23">
        <f t="shared" si="15"/>
        <v>-14.958906293594808</v>
      </c>
      <c r="L103" s="23">
        <f t="shared" si="15"/>
        <v>-92.08019813551246</v>
      </c>
      <c r="M103" s="25"/>
      <c r="N103" s="23">
        <f t="shared" si="16"/>
        <v>-33.107350998181786</v>
      </c>
      <c r="O103" s="23">
        <f t="shared" si="16"/>
        <v>68.11875747507057</v>
      </c>
      <c r="P103" s="23">
        <f t="shared" si="16"/>
        <v>3.0284145843971118</v>
      </c>
      <c r="Q103" s="24">
        <f t="shared" si="16"/>
        <v>-90.62738842252024</v>
      </c>
    </row>
    <row r="104" spans="2:17" ht="29.25" customHeight="1" hidden="1">
      <c r="B104" s="10"/>
      <c r="C104" s="12" t="s">
        <v>13</v>
      </c>
      <c r="D104" s="23">
        <f t="shared" si="14"/>
        <v>-78.31521739130434</v>
      </c>
      <c r="E104" s="23">
        <f t="shared" si="14"/>
        <v>33.333333333333314</v>
      </c>
      <c r="F104" s="23">
        <f t="shared" si="14"/>
        <v>-12.5984251968504</v>
      </c>
      <c r="G104" s="23">
        <f t="shared" si="14"/>
        <v>-89.07138344914719</v>
      </c>
      <c r="H104" s="25"/>
      <c r="I104" s="23">
        <f t="shared" si="15"/>
        <v>-48.15971225434632</v>
      </c>
      <c r="J104" s="23">
        <f t="shared" si="15"/>
        <v>1868.5314685314686</v>
      </c>
      <c r="K104" s="23">
        <f t="shared" si="15"/>
        <v>5.603011100875605</v>
      </c>
      <c r="L104" s="23">
        <f t="shared" si="15"/>
        <v>-88.22692896819005</v>
      </c>
      <c r="M104" s="25"/>
      <c r="N104" s="23">
        <f t="shared" si="16"/>
        <v>-35.27929899818821</v>
      </c>
      <c r="O104" s="23">
        <f t="shared" si="16"/>
        <v>2349.6542567903966</v>
      </c>
      <c r="P104" s="23">
        <f t="shared" si="16"/>
        <v>28.899371378829528</v>
      </c>
      <c r="Q104" s="24">
        <f t="shared" si="16"/>
        <v>-86.30896235127265</v>
      </c>
    </row>
    <row r="105" spans="2:17" ht="29.25" customHeight="1" hidden="1">
      <c r="B105" s="10"/>
      <c r="C105" s="12" t="s">
        <v>14</v>
      </c>
      <c r="D105" s="23">
        <f t="shared" si="14"/>
        <v>-73.23491655969191</v>
      </c>
      <c r="E105" s="23">
        <f t="shared" si="14"/>
        <v>-100</v>
      </c>
      <c r="F105" s="23">
        <f t="shared" si="14"/>
        <v>20</v>
      </c>
      <c r="G105" s="23">
        <f t="shared" si="14"/>
        <v>-98.77250409165303</v>
      </c>
      <c r="H105" s="25"/>
      <c r="I105" s="23">
        <f t="shared" si="15"/>
        <v>-13.316126619504047</v>
      </c>
      <c r="J105" s="23">
        <f t="shared" si="15"/>
        <v>-100</v>
      </c>
      <c r="K105" s="23">
        <f t="shared" si="15"/>
        <v>9.962333544550887</v>
      </c>
      <c r="L105" s="23">
        <f t="shared" si="15"/>
        <v>-94.17624099364157</v>
      </c>
      <c r="M105" s="25"/>
      <c r="N105" s="23">
        <f t="shared" si="16"/>
        <v>3.5918227071592526</v>
      </c>
      <c r="O105" s="23">
        <f t="shared" si="16"/>
        <v>-100</v>
      </c>
      <c r="P105" s="23">
        <f t="shared" si="16"/>
        <v>29.15374810974157</v>
      </c>
      <c r="Q105" s="24">
        <f t="shared" si="16"/>
        <v>-92.77143308965864</v>
      </c>
    </row>
    <row r="106" spans="2:17" ht="29.25" customHeight="1" hidden="1">
      <c r="B106" s="10">
        <v>2004</v>
      </c>
      <c r="C106" s="12" t="s">
        <v>11</v>
      </c>
      <c r="D106" s="23">
        <f t="shared" si="14"/>
        <v>56.90376569037656</v>
      </c>
      <c r="E106" s="23">
        <f t="shared" si="14"/>
        <v>100</v>
      </c>
      <c r="F106" s="23">
        <f t="shared" si="14"/>
        <v>79.59183673469389</v>
      </c>
      <c r="G106" s="23">
        <f t="shared" si="14"/>
        <v>-50</v>
      </c>
      <c r="H106" s="25"/>
      <c r="I106" s="23">
        <f t="shared" si="15"/>
        <v>109.89658048373641</v>
      </c>
      <c r="J106" s="23">
        <f t="shared" si="15"/>
        <v>51.11940298507463</v>
      </c>
      <c r="K106" s="23">
        <f t="shared" si="15"/>
        <v>118.51785868109664</v>
      </c>
      <c r="L106" s="23">
        <f t="shared" si="15"/>
        <v>-46.86168291802095</v>
      </c>
      <c r="M106" s="25"/>
      <c r="N106" s="23">
        <f t="shared" si="16"/>
        <v>142.97608231050648</v>
      </c>
      <c r="O106" s="23">
        <f t="shared" si="16"/>
        <v>90.61312321346367</v>
      </c>
      <c r="P106" s="23">
        <f t="shared" si="16"/>
        <v>152.51585002051092</v>
      </c>
      <c r="Q106" s="24">
        <f t="shared" si="16"/>
        <v>-36.951027943140744</v>
      </c>
    </row>
    <row r="107" spans="2:17" ht="29.25" customHeight="1" hidden="1">
      <c r="B107" s="10"/>
      <c r="C107" s="12" t="s">
        <v>12</v>
      </c>
      <c r="D107" s="23">
        <f t="shared" si="14"/>
        <v>-42.77620396600567</v>
      </c>
      <c r="E107" s="23">
        <f t="shared" si="14"/>
        <v>-91.66666666666667</v>
      </c>
      <c r="F107" s="23">
        <f t="shared" si="14"/>
        <v>-24.110671936758905</v>
      </c>
      <c r="G107" s="23">
        <f t="shared" si="14"/>
        <v>-89.77272727272727</v>
      </c>
      <c r="H107" s="25"/>
      <c r="I107" s="23">
        <f t="shared" si="15"/>
        <v>-20.4664974276711</v>
      </c>
      <c r="J107" s="23">
        <f t="shared" si="15"/>
        <v>-99.43741209563994</v>
      </c>
      <c r="K107" s="23">
        <f t="shared" si="15"/>
        <v>-14.793990989859367</v>
      </c>
      <c r="L107" s="23">
        <f t="shared" si="15"/>
        <v>-85.61536933511167</v>
      </c>
      <c r="M107" s="25"/>
      <c r="N107" s="23">
        <f t="shared" si="16"/>
        <v>-6.638846504455685</v>
      </c>
      <c r="O107" s="23">
        <f t="shared" si="16"/>
        <v>-99.4693658747236</v>
      </c>
      <c r="P107" s="23">
        <f t="shared" si="16"/>
        <v>-0.7511450215912134</v>
      </c>
      <c r="Q107" s="24">
        <f t="shared" si="16"/>
        <v>-79.84600440914645</v>
      </c>
    </row>
    <row r="108" spans="2:17" ht="29.25" customHeight="1" hidden="1">
      <c r="B108" s="10"/>
      <c r="C108" s="12" t="s">
        <v>13</v>
      </c>
      <c r="D108" s="23">
        <f t="shared" si="14"/>
        <v>-43.609022556390975</v>
      </c>
      <c r="E108" s="23">
        <f t="shared" si="14"/>
        <v>-25</v>
      </c>
      <c r="F108" s="23">
        <f t="shared" si="14"/>
        <v>-1.3513513513513544</v>
      </c>
      <c r="G108" s="23">
        <f t="shared" si="14"/>
        <v>-98.26589595375722</v>
      </c>
      <c r="H108" s="25"/>
      <c r="I108" s="23">
        <f t="shared" si="15"/>
        <v>0.4099023579851888</v>
      </c>
      <c r="J108" s="23">
        <f t="shared" si="15"/>
        <v>246.8561278863233</v>
      </c>
      <c r="K108" s="23">
        <f t="shared" si="15"/>
        <v>5.034562364250746</v>
      </c>
      <c r="L108" s="23">
        <f t="shared" si="15"/>
        <v>-40.23925255406468</v>
      </c>
      <c r="M108" s="25"/>
      <c r="N108" s="23">
        <f t="shared" si="16"/>
        <v>15.347009195705525</v>
      </c>
      <c r="O108" s="23">
        <f t="shared" si="16"/>
        <v>285.59055064766136</v>
      </c>
      <c r="P108" s="23">
        <f t="shared" si="16"/>
        <v>19.198327613212612</v>
      </c>
      <c r="Q108" s="24">
        <f t="shared" si="16"/>
        <v>-25.939419927456797</v>
      </c>
    </row>
    <row r="109" spans="2:17" ht="29.25" customHeight="1" hidden="1">
      <c r="B109" s="10"/>
      <c r="C109" s="12" t="s">
        <v>14</v>
      </c>
      <c r="D109" s="23">
        <f aca="true" t="shared" si="17" ref="D109:D154">D37/D33*100-100</f>
        <v>94.24460431654674</v>
      </c>
      <c r="E109" s="5" t="s">
        <v>21</v>
      </c>
      <c r="F109" s="23">
        <f aca="true" t="shared" si="18" ref="F109:G128">F37/F33*100-100</f>
        <v>13.930348258706474</v>
      </c>
      <c r="G109" s="23">
        <f t="shared" si="18"/>
        <v>2180</v>
      </c>
      <c r="H109" s="25"/>
      <c r="I109" s="23">
        <f aca="true" t="shared" si="19" ref="I109:I154">I37/I33*100-100</f>
        <v>38.11856810104962</v>
      </c>
      <c r="J109" s="5" t="s">
        <v>21</v>
      </c>
      <c r="K109" s="23">
        <f aca="true" t="shared" si="20" ref="K109:L128">K37/K33*100-100</f>
        <v>19.341155963363633</v>
      </c>
      <c r="L109" s="23">
        <f t="shared" si="20"/>
        <v>1052.7513265973687</v>
      </c>
      <c r="M109" s="25"/>
      <c r="N109" s="23">
        <f aca="true" t="shared" si="21" ref="N109:N154">N37/N33*100-100</f>
        <v>53.456751816978965</v>
      </c>
      <c r="O109" s="5" t="s">
        <v>21</v>
      </c>
      <c r="P109" s="23">
        <f aca="true" t="shared" si="22" ref="P109:Q128">P37/P33*100-100</f>
        <v>32.58994066821691</v>
      </c>
      <c r="Q109" s="24">
        <f t="shared" si="22"/>
        <v>1249.889665145454</v>
      </c>
    </row>
    <row r="110" spans="2:17" ht="29.25" customHeight="1" hidden="1">
      <c r="B110" s="10">
        <v>2005</v>
      </c>
      <c r="C110" s="12" t="s">
        <v>11</v>
      </c>
      <c r="D110" s="23">
        <f t="shared" si="17"/>
        <v>114.13333333333333</v>
      </c>
      <c r="E110" s="23">
        <f aca="true" t="shared" si="23" ref="E110:E154">E38/E34*100-100</f>
        <v>200</v>
      </c>
      <c r="F110" s="23">
        <f t="shared" si="18"/>
        <v>16.76136363636364</v>
      </c>
      <c r="G110" s="23">
        <f t="shared" si="18"/>
        <v>1738.095238095238</v>
      </c>
      <c r="H110" s="25"/>
      <c r="I110" s="23">
        <f t="shared" si="19"/>
        <v>67.66693421704431</v>
      </c>
      <c r="J110" s="23">
        <f aca="true" t="shared" si="24" ref="J110:J154">J38/J34*100-100</f>
        <v>250.92592592592587</v>
      </c>
      <c r="K110" s="23">
        <f t="shared" si="20"/>
        <v>3.9965488911565643</v>
      </c>
      <c r="L110" s="23">
        <f t="shared" si="20"/>
        <v>4877.348103846676</v>
      </c>
      <c r="M110" s="25"/>
      <c r="N110" s="23">
        <f t="shared" si="21"/>
        <v>86.35225396133805</v>
      </c>
      <c r="O110" s="23">
        <f aca="true" t="shared" si="25" ref="O110:P154">O38/O34*100-100</f>
        <v>290.29707678539995</v>
      </c>
      <c r="P110" s="23">
        <f t="shared" si="22"/>
        <v>12.268987554069355</v>
      </c>
      <c r="Q110" s="24">
        <f t="shared" si="22"/>
        <v>5718.906911118047</v>
      </c>
    </row>
    <row r="111" spans="2:17" ht="29.25" customHeight="1" hidden="1">
      <c r="B111" s="10"/>
      <c r="C111" s="12" t="s">
        <v>12</v>
      </c>
      <c r="D111" s="23">
        <f t="shared" si="17"/>
        <v>212.3762376237624</v>
      </c>
      <c r="E111" s="23">
        <f t="shared" si="23"/>
        <v>500</v>
      </c>
      <c r="F111" s="23">
        <f t="shared" si="18"/>
        <v>86.45833333333331</v>
      </c>
      <c r="G111" s="23">
        <f t="shared" si="18"/>
        <v>2866.666666666667</v>
      </c>
      <c r="H111" s="25"/>
      <c r="I111" s="23">
        <f t="shared" si="19"/>
        <v>141.43826600436458</v>
      </c>
      <c r="J111" s="23">
        <f t="shared" si="24"/>
        <v>6305.7692307692305</v>
      </c>
      <c r="K111" s="23">
        <f t="shared" si="20"/>
        <v>67.5672404991991</v>
      </c>
      <c r="L111" s="23">
        <f t="shared" si="20"/>
        <v>6701.499309528506</v>
      </c>
      <c r="M111" s="25"/>
      <c r="N111" s="23">
        <f t="shared" si="21"/>
        <v>164.51812308037722</v>
      </c>
      <c r="O111" s="23">
        <f t="shared" si="25"/>
        <v>8423.621439595903</v>
      </c>
      <c r="P111" s="23">
        <f t="shared" si="22"/>
        <v>79.46550869621672</v>
      </c>
      <c r="Q111" s="24">
        <f t="shared" si="22"/>
        <v>7222.044996776774</v>
      </c>
    </row>
    <row r="112" spans="2:17" ht="29.25" customHeight="1" hidden="1">
      <c r="B112" s="10"/>
      <c r="C112" s="12" t="s">
        <v>13</v>
      </c>
      <c r="D112" s="23">
        <f t="shared" si="17"/>
        <v>1042.2222222222222</v>
      </c>
      <c r="E112" s="23">
        <f t="shared" si="23"/>
        <v>66.66666666666669</v>
      </c>
      <c r="F112" s="23">
        <f t="shared" si="18"/>
        <v>80.36529680365297</v>
      </c>
      <c r="G112" s="23">
        <f t="shared" si="18"/>
        <v>72233.33333333334</v>
      </c>
      <c r="H112" s="25"/>
      <c r="I112" s="23">
        <f t="shared" si="19"/>
        <v>177.86826370002558</v>
      </c>
      <c r="J112" s="23">
        <f t="shared" si="24"/>
        <v>50.061450225317486</v>
      </c>
      <c r="K112" s="23">
        <f t="shared" si="20"/>
        <v>68.27294328851531</v>
      </c>
      <c r="L112" s="23">
        <f t="shared" si="20"/>
        <v>1480.8299240210404</v>
      </c>
      <c r="M112" s="25"/>
      <c r="N112" s="23">
        <f t="shared" si="21"/>
        <v>208.64849916405103</v>
      </c>
      <c r="O112" s="23">
        <f t="shared" si="25"/>
        <v>61.39131325997994</v>
      </c>
      <c r="P112" s="23">
        <f t="shared" si="22"/>
        <v>80.32103626316533</v>
      </c>
      <c r="Q112" s="24">
        <f t="shared" si="22"/>
        <v>1771.9913901864952</v>
      </c>
    </row>
    <row r="113" spans="2:17" ht="29.25" customHeight="1" hidden="1">
      <c r="B113" s="10"/>
      <c r="C113" s="12" t="s">
        <v>14</v>
      </c>
      <c r="D113" s="23">
        <f t="shared" si="17"/>
        <v>-31.975308641975303</v>
      </c>
      <c r="E113" s="23">
        <f t="shared" si="23"/>
        <v>-70</v>
      </c>
      <c r="F113" s="23">
        <f t="shared" si="18"/>
        <v>7.423580786026207</v>
      </c>
      <c r="G113" s="23">
        <f t="shared" si="18"/>
        <v>-83.62573099415205</v>
      </c>
      <c r="H113" s="25"/>
      <c r="I113" s="23">
        <f t="shared" si="19"/>
        <v>5.112358619971573</v>
      </c>
      <c r="J113" s="23">
        <f t="shared" si="24"/>
        <v>-88.47593494319123</v>
      </c>
      <c r="K113" s="23">
        <f t="shared" si="20"/>
        <v>20.980483745104237</v>
      </c>
      <c r="L113" s="23">
        <f t="shared" si="20"/>
        <v>-85.03758260606367</v>
      </c>
      <c r="M113" s="25"/>
      <c r="N113" s="23">
        <f t="shared" si="21"/>
        <v>10.835489576080363</v>
      </c>
      <c r="O113" s="23">
        <f t="shared" si="25"/>
        <v>-86.01119558416686</v>
      </c>
      <c r="P113" s="23">
        <f t="shared" si="22"/>
        <v>27.523269765893147</v>
      </c>
      <c r="Q113" s="24">
        <f t="shared" si="22"/>
        <v>-84.59057640717567</v>
      </c>
    </row>
    <row r="114" spans="2:17" ht="29.25" customHeight="1" hidden="1">
      <c r="B114" s="10">
        <v>2006</v>
      </c>
      <c r="C114" s="12" t="s">
        <v>11</v>
      </c>
      <c r="D114" s="23">
        <f t="shared" si="17"/>
        <v>-55.91531755915318</v>
      </c>
      <c r="E114" s="23">
        <f t="shared" si="23"/>
        <v>-50</v>
      </c>
      <c r="F114" s="23">
        <f t="shared" si="18"/>
        <v>-27.49391727493918</v>
      </c>
      <c r="G114" s="23">
        <f t="shared" si="18"/>
        <v>-86.26943005181347</v>
      </c>
      <c r="H114" s="25"/>
      <c r="I114" s="23">
        <f t="shared" si="19"/>
        <v>-47.56383296389394</v>
      </c>
      <c r="J114" s="23">
        <f t="shared" si="24"/>
        <v>-14.793315743183811</v>
      </c>
      <c r="K114" s="23">
        <f t="shared" si="20"/>
        <v>-26.67597657074478</v>
      </c>
      <c r="L114" s="23">
        <f t="shared" si="20"/>
        <v>-80.92459108616308</v>
      </c>
      <c r="M114" s="25"/>
      <c r="N114" s="23">
        <f t="shared" si="21"/>
        <v>-43.72375733838576</v>
      </c>
      <c r="O114" s="23">
        <f t="shared" si="25"/>
        <v>-15.615872597105124</v>
      </c>
      <c r="P114" s="23">
        <f t="shared" si="22"/>
        <v>-19.47151414034238</v>
      </c>
      <c r="Q114" s="24">
        <f t="shared" si="22"/>
        <v>-79.64472578237127</v>
      </c>
    </row>
    <row r="115" spans="2:17" ht="29.25" customHeight="1" hidden="1">
      <c r="B115" s="10"/>
      <c r="C115" s="12" t="s">
        <v>12</v>
      </c>
      <c r="D115" s="23">
        <f t="shared" si="17"/>
        <v>-35.65768621236133</v>
      </c>
      <c r="E115" s="23">
        <f t="shared" si="23"/>
        <v>33.333333333333314</v>
      </c>
      <c r="F115" s="23">
        <f t="shared" si="18"/>
        <v>6.1452513966480495</v>
      </c>
      <c r="G115" s="23">
        <f t="shared" si="18"/>
        <v>-93.25842696629213</v>
      </c>
      <c r="H115" s="25"/>
      <c r="I115" s="23">
        <f t="shared" si="19"/>
        <v>-29.86765458622007</v>
      </c>
      <c r="J115" s="23">
        <f t="shared" si="24"/>
        <v>2596.90783548484</v>
      </c>
      <c r="K115" s="23">
        <f t="shared" si="20"/>
        <v>-17.490641081025714</v>
      </c>
      <c r="L115" s="23">
        <f t="shared" si="20"/>
        <v>-82.5865509560052</v>
      </c>
      <c r="M115" s="25"/>
      <c r="N115" s="23">
        <f t="shared" si="21"/>
        <v>-16.53057626006722</v>
      </c>
      <c r="O115" s="23">
        <f t="shared" si="25"/>
        <v>3182.8157704346736</v>
      </c>
      <c r="P115" s="23">
        <f t="shared" si="22"/>
        <v>-0.7742349341897636</v>
      </c>
      <c r="Q115" s="24">
        <f t="shared" si="22"/>
        <v>-77.26251901846874</v>
      </c>
    </row>
    <row r="116" spans="2:17" ht="29.25" customHeight="1" hidden="1">
      <c r="B116" s="10"/>
      <c r="C116" s="12" t="s">
        <v>13</v>
      </c>
      <c r="D116" s="23">
        <f t="shared" si="17"/>
        <v>-82.60700389105058</v>
      </c>
      <c r="E116" s="23">
        <f t="shared" si="23"/>
        <v>140</v>
      </c>
      <c r="F116" s="23">
        <f t="shared" si="18"/>
        <v>2.784810126582272</v>
      </c>
      <c r="G116" s="23">
        <f t="shared" si="18"/>
        <v>-98.66359447004608</v>
      </c>
      <c r="H116" s="25"/>
      <c r="I116" s="23">
        <f t="shared" si="19"/>
        <v>-31.16321706118987</v>
      </c>
      <c r="J116" s="23">
        <f t="shared" si="24"/>
        <v>-3.235053235053215</v>
      </c>
      <c r="K116" s="23">
        <f t="shared" si="20"/>
        <v>20.14011271832632</v>
      </c>
      <c r="L116" s="23">
        <f t="shared" si="20"/>
        <v>-95.20466701173223</v>
      </c>
      <c r="M116" s="25"/>
      <c r="N116" s="23">
        <f t="shared" si="21"/>
        <v>-19.832817329739754</v>
      </c>
      <c r="O116" s="23">
        <f t="shared" si="25"/>
        <v>8.018346456564345</v>
      </c>
      <c r="P116" s="23">
        <f t="shared" si="22"/>
        <v>45.41450440523465</v>
      </c>
      <c r="Q116" s="24">
        <f t="shared" si="22"/>
        <v>-95.21194326482146</v>
      </c>
    </row>
    <row r="117" spans="2:17" ht="29.25" customHeight="1" hidden="1">
      <c r="B117" s="10"/>
      <c r="C117" s="12" t="s">
        <v>14</v>
      </c>
      <c r="D117" s="23">
        <f t="shared" si="17"/>
        <v>52.26860254083485</v>
      </c>
      <c r="E117" s="23">
        <f t="shared" si="23"/>
        <v>-33.33333333333334</v>
      </c>
      <c r="F117" s="23">
        <f t="shared" si="18"/>
        <v>16.463414634146332</v>
      </c>
      <c r="G117" s="23">
        <f t="shared" si="18"/>
        <v>371.42857142857144</v>
      </c>
      <c r="H117" s="25"/>
      <c r="I117" s="23">
        <f t="shared" si="19"/>
        <v>99.4231508107556</v>
      </c>
      <c r="J117" s="23">
        <f t="shared" si="24"/>
        <v>2808.7668870365046</v>
      </c>
      <c r="K117" s="23">
        <f t="shared" si="20"/>
        <v>30.419104978868177</v>
      </c>
      <c r="L117" s="23">
        <f t="shared" si="20"/>
        <v>3498.38165879973</v>
      </c>
      <c r="M117" s="25"/>
      <c r="N117" s="23">
        <f t="shared" si="21"/>
        <v>152.0118706968212</v>
      </c>
      <c r="O117" s="23">
        <f t="shared" si="25"/>
        <v>2811.7864978542534</v>
      </c>
      <c r="P117" s="23">
        <f t="shared" si="22"/>
        <v>60.06185188634032</v>
      </c>
      <c r="Q117" s="24">
        <f t="shared" si="22"/>
        <v>4817.966814494868</v>
      </c>
    </row>
    <row r="118" spans="2:17" ht="29.25" customHeight="1" hidden="1">
      <c r="B118" s="10">
        <v>2007</v>
      </c>
      <c r="C118" s="12" t="s">
        <v>11</v>
      </c>
      <c r="D118" s="23">
        <f t="shared" si="17"/>
        <v>137.28813559322032</v>
      </c>
      <c r="E118" s="23">
        <f t="shared" si="23"/>
        <v>-66.66666666666667</v>
      </c>
      <c r="F118" s="23">
        <f t="shared" si="18"/>
        <v>43.62416107382549</v>
      </c>
      <c r="G118" s="23">
        <f t="shared" si="18"/>
        <v>675.4716981132075</v>
      </c>
      <c r="H118" s="25"/>
      <c r="I118" s="23">
        <f t="shared" si="19"/>
        <v>15.61641909467994</v>
      </c>
      <c r="J118" s="23">
        <f t="shared" si="24"/>
        <v>-99.58711808422791</v>
      </c>
      <c r="K118" s="23">
        <f t="shared" si="20"/>
        <v>15.95772178906951</v>
      </c>
      <c r="L118" s="23">
        <f t="shared" si="20"/>
        <v>17.53160298349343</v>
      </c>
      <c r="M118" s="25"/>
      <c r="N118" s="23">
        <f t="shared" si="21"/>
        <v>37.41457639288211</v>
      </c>
      <c r="O118" s="23">
        <f t="shared" si="25"/>
        <v>-99.51528470415427</v>
      </c>
      <c r="P118" s="23">
        <f t="shared" si="22"/>
        <v>39.01412047189365</v>
      </c>
      <c r="Q118" s="24">
        <f t="shared" si="22"/>
        <v>32.23574487115093</v>
      </c>
    </row>
    <row r="119" spans="2:17" ht="29.25" customHeight="1" hidden="1">
      <c r="B119" s="10"/>
      <c r="C119" s="12" t="s">
        <v>12</v>
      </c>
      <c r="D119" s="23">
        <f t="shared" si="17"/>
        <v>48.522167487684726</v>
      </c>
      <c r="E119" s="23">
        <f t="shared" si="23"/>
        <v>-12.5</v>
      </c>
      <c r="F119" s="23">
        <f t="shared" si="18"/>
        <v>33.94736842105263</v>
      </c>
      <c r="G119" s="23">
        <f t="shared" si="18"/>
        <v>383.3333333333333</v>
      </c>
      <c r="H119" s="25"/>
      <c r="I119" s="23">
        <f t="shared" si="19"/>
        <v>68.45390683324786</v>
      </c>
      <c r="J119" s="23">
        <f t="shared" si="24"/>
        <v>-77.87697308368769</v>
      </c>
      <c r="K119" s="23">
        <f t="shared" si="20"/>
        <v>99.1361763549761</v>
      </c>
      <c r="L119" s="23">
        <f t="shared" si="20"/>
        <v>-33.72309947364914</v>
      </c>
      <c r="M119" s="25"/>
      <c r="N119" s="23">
        <f t="shared" si="21"/>
        <v>79.45345225270893</v>
      </c>
      <c r="O119" s="23">
        <f t="shared" si="25"/>
        <v>-75.0972300224647</v>
      </c>
      <c r="P119" s="23">
        <f t="shared" si="22"/>
        <v>115.28795564573886</v>
      </c>
      <c r="Q119" s="24">
        <f t="shared" si="22"/>
        <v>-43.35741348380672</v>
      </c>
    </row>
    <row r="120" spans="2:17" ht="29.25" customHeight="1" hidden="1">
      <c r="B120" s="10"/>
      <c r="C120" s="12" t="s">
        <v>13</v>
      </c>
      <c r="D120" s="23">
        <f t="shared" si="17"/>
        <v>7.382550335570471</v>
      </c>
      <c r="E120" s="23">
        <f t="shared" si="23"/>
        <v>25</v>
      </c>
      <c r="F120" s="23">
        <f t="shared" si="18"/>
        <v>11.822660098522178</v>
      </c>
      <c r="G120" s="23">
        <f t="shared" si="18"/>
        <v>-62.06896551724138</v>
      </c>
      <c r="H120" s="25"/>
      <c r="I120" s="23">
        <f t="shared" si="19"/>
        <v>-10.32701316613425</v>
      </c>
      <c r="J120" s="23">
        <f t="shared" si="24"/>
        <v>-33.234588799548604</v>
      </c>
      <c r="K120" s="23">
        <f t="shared" si="20"/>
        <v>-8.425756964320712</v>
      </c>
      <c r="L120" s="23">
        <f t="shared" si="20"/>
        <v>-58.76835105528607</v>
      </c>
      <c r="M120" s="25"/>
      <c r="N120" s="23">
        <f t="shared" si="21"/>
        <v>-2.890957287212217</v>
      </c>
      <c r="O120" s="23">
        <f t="shared" si="25"/>
        <v>-19.841361292249374</v>
      </c>
      <c r="P120" s="23">
        <f t="shared" si="22"/>
        <v>-1.1803797376420277</v>
      </c>
      <c r="Q120" s="24">
        <f t="shared" si="22"/>
        <v>-54.29871810628502</v>
      </c>
    </row>
    <row r="121" spans="2:17" ht="29.25" customHeight="1" hidden="1">
      <c r="B121" s="10"/>
      <c r="C121" s="12" t="s">
        <v>14</v>
      </c>
      <c r="D121" s="23">
        <f t="shared" si="17"/>
        <v>-0.7151370679380165</v>
      </c>
      <c r="E121" s="23">
        <f t="shared" si="23"/>
        <v>1050</v>
      </c>
      <c r="F121" s="23">
        <f t="shared" si="18"/>
        <v>38.7434554973822</v>
      </c>
      <c r="G121" s="23">
        <f t="shared" si="18"/>
        <v>-94.31818181818181</v>
      </c>
      <c r="H121" s="25"/>
      <c r="I121" s="23">
        <f t="shared" si="19"/>
        <v>-14.441495536562641</v>
      </c>
      <c r="J121" s="23">
        <f t="shared" si="24"/>
        <v>-32.72066089568757</v>
      </c>
      <c r="K121" s="23">
        <f t="shared" si="20"/>
        <v>27.787420681002374</v>
      </c>
      <c r="L121" s="23">
        <f t="shared" si="20"/>
        <v>-96.47632298928116</v>
      </c>
      <c r="M121" s="25"/>
      <c r="N121" s="23">
        <f t="shared" si="21"/>
        <v>-11.879743820082439</v>
      </c>
      <c r="O121" s="23">
        <f t="shared" si="25"/>
        <v>-5.657450680721027</v>
      </c>
      <c r="P121" s="23">
        <f t="shared" si="22"/>
        <v>35.226958611775814</v>
      </c>
      <c r="Q121" s="24">
        <f t="shared" si="22"/>
        <v>-96.53255813684517</v>
      </c>
    </row>
    <row r="122" spans="2:17" ht="29.25" customHeight="1" hidden="1">
      <c r="B122" s="10">
        <v>2008</v>
      </c>
      <c r="C122" s="12" t="s">
        <v>11</v>
      </c>
      <c r="D122" s="23">
        <f t="shared" si="17"/>
        <v>-7.738095238095227</v>
      </c>
      <c r="E122" s="23">
        <f t="shared" si="23"/>
        <v>3600</v>
      </c>
      <c r="F122" s="23">
        <f t="shared" si="18"/>
        <v>30.841121495327087</v>
      </c>
      <c r="G122" s="23">
        <f t="shared" si="18"/>
        <v>-56.69099756690997</v>
      </c>
      <c r="H122" s="25"/>
      <c r="I122" s="23">
        <f t="shared" si="19"/>
        <v>-2.8767554062952314</v>
      </c>
      <c r="J122" s="23">
        <f t="shared" si="24"/>
        <v>69730</v>
      </c>
      <c r="K122" s="23">
        <f t="shared" si="20"/>
        <v>-5.011327897023534</v>
      </c>
      <c r="L122" s="23">
        <f t="shared" si="20"/>
        <v>1.4598584601142761</v>
      </c>
      <c r="M122" s="25"/>
      <c r="N122" s="23">
        <f t="shared" si="21"/>
        <v>3.6188212858303928</v>
      </c>
      <c r="O122" s="23">
        <f t="shared" si="25"/>
        <v>79035.3934560807</v>
      </c>
      <c r="P122" s="23">
        <f t="shared" si="22"/>
        <v>3.0100078922843636</v>
      </c>
      <c r="Q122" s="24">
        <f t="shared" si="22"/>
        <v>-1.4118537634936388</v>
      </c>
    </row>
    <row r="123" spans="2:17" ht="29.25" customHeight="1" hidden="1">
      <c r="B123" s="10"/>
      <c r="C123" s="12" t="s">
        <v>12</v>
      </c>
      <c r="D123" s="23">
        <f t="shared" si="17"/>
        <v>-6.96517412935323</v>
      </c>
      <c r="E123" s="23">
        <f t="shared" si="23"/>
        <v>200</v>
      </c>
      <c r="F123" s="23">
        <f t="shared" si="18"/>
        <v>-1.375245579567789</v>
      </c>
      <c r="G123" s="23">
        <f t="shared" si="18"/>
        <v>-56.32183908045977</v>
      </c>
      <c r="H123" s="25"/>
      <c r="I123" s="23">
        <f t="shared" si="19"/>
        <v>-5.14914864825694</v>
      </c>
      <c r="J123" s="23">
        <f t="shared" si="24"/>
        <v>482.4343363188086</v>
      </c>
      <c r="K123" s="23">
        <f t="shared" si="20"/>
        <v>-12.78915696350225</v>
      </c>
      <c r="L123" s="23">
        <f t="shared" si="20"/>
        <v>-8.42171399849208</v>
      </c>
      <c r="M123" s="25"/>
      <c r="N123" s="23">
        <f t="shared" si="21"/>
        <v>14.033684748103738</v>
      </c>
      <c r="O123" s="23">
        <f t="shared" si="25"/>
        <v>488.476625031966</v>
      </c>
      <c r="P123" s="23">
        <f t="shared" si="22"/>
        <v>6.016735889942936</v>
      </c>
      <c r="Q123" s="24">
        <f t="shared" si="22"/>
        <v>19.559086683448683</v>
      </c>
    </row>
    <row r="124" spans="2:17" ht="29.25" customHeight="1" hidden="1">
      <c r="B124" s="10"/>
      <c r="C124" s="12" t="s">
        <v>13</v>
      </c>
      <c r="D124" s="23">
        <f t="shared" si="17"/>
        <v>9.166666666666657</v>
      </c>
      <c r="E124" s="23">
        <f t="shared" si="23"/>
        <v>26.666666666666657</v>
      </c>
      <c r="F124" s="23">
        <f t="shared" si="18"/>
        <v>9.911894273127757</v>
      </c>
      <c r="G124" s="23">
        <f t="shared" si="18"/>
        <v>-45.45454545454546</v>
      </c>
      <c r="H124" s="25"/>
      <c r="I124" s="23">
        <f t="shared" si="19"/>
        <v>21.13112272521353</v>
      </c>
      <c r="J124" s="23">
        <f t="shared" si="24"/>
        <v>61.155715191210646</v>
      </c>
      <c r="K124" s="23">
        <f t="shared" si="20"/>
        <v>21.74721800235406</v>
      </c>
      <c r="L124" s="23">
        <f t="shared" si="20"/>
        <v>-50.75964160498636</v>
      </c>
      <c r="M124" s="25"/>
      <c r="N124" s="23">
        <f t="shared" si="21"/>
        <v>34.167301995282855</v>
      </c>
      <c r="O124" s="23">
        <f t="shared" si="25"/>
        <v>73.23045761610135</v>
      </c>
      <c r="P124" s="23">
        <f t="shared" si="22"/>
        <v>34.68539886407069</v>
      </c>
      <c r="Q124" s="24">
        <f t="shared" si="22"/>
        <v>-37.724944816491124</v>
      </c>
    </row>
    <row r="125" spans="2:17" ht="29.25" customHeight="1" hidden="1">
      <c r="B125" s="10"/>
      <c r="C125" s="12" t="s">
        <v>14</v>
      </c>
      <c r="D125" s="23">
        <f t="shared" si="17"/>
        <v>-39.975990396158466</v>
      </c>
      <c r="E125" s="23">
        <f t="shared" si="23"/>
        <v>-43.47826086956522</v>
      </c>
      <c r="F125" s="23">
        <f t="shared" si="18"/>
        <v>-41.509433962264154</v>
      </c>
      <c r="G125" s="23">
        <f t="shared" si="18"/>
        <v>46.66666666666666</v>
      </c>
      <c r="H125" s="25"/>
      <c r="I125" s="23">
        <f t="shared" si="19"/>
        <v>-22.847859063262916</v>
      </c>
      <c r="J125" s="23">
        <f t="shared" si="24"/>
        <v>-24.37870865401564</v>
      </c>
      <c r="K125" s="23">
        <f t="shared" si="20"/>
        <v>-40.26377927963334</v>
      </c>
      <c r="L125" s="23">
        <f t="shared" si="20"/>
        <v>1239.9687562321344</v>
      </c>
      <c r="M125" s="25"/>
      <c r="N125" s="23">
        <f t="shared" si="21"/>
        <v>-17.561286350309118</v>
      </c>
      <c r="O125" s="23">
        <f t="shared" si="25"/>
        <v>-36.89527811570778</v>
      </c>
      <c r="P125" s="23">
        <f t="shared" si="22"/>
        <v>-38.25448678993744</v>
      </c>
      <c r="Q125" s="24">
        <f t="shared" si="22"/>
        <v>1468.116970716884</v>
      </c>
    </row>
    <row r="126" spans="2:17" ht="29.25" customHeight="1" hidden="1">
      <c r="B126" s="10">
        <v>2009</v>
      </c>
      <c r="C126" s="12" t="s">
        <v>11</v>
      </c>
      <c r="D126" s="23">
        <f t="shared" si="17"/>
        <v>15.483870967741936</v>
      </c>
      <c r="E126" s="23">
        <f t="shared" si="23"/>
        <v>-35.13513513513513</v>
      </c>
      <c r="F126" s="23">
        <f t="shared" si="18"/>
        <v>43.928571428571416</v>
      </c>
      <c r="G126" s="23">
        <f t="shared" si="18"/>
        <v>-63.48314606741573</v>
      </c>
      <c r="H126" s="25"/>
      <c r="I126" s="23">
        <f t="shared" si="19"/>
        <v>107.01485275150665</v>
      </c>
      <c r="J126" s="23">
        <f t="shared" si="24"/>
        <v>310.17471001002434</v>
      </c>
      <c r="K126" s="23">
        <f t="shared" si="20"/>
        <v>99.84213080742626</v>
      </c>
      <c r="L126" s="23">
        <f t="shared" si="20"/>
        <v>130.34737770948007</v>
      </c>
      <c r="M126" s="25"/>
      <c r="N126" s="23">
        <f t="shared" si="21"/>
        <v>112.08637741930255</v>
      </c>
      <c r="O126" s="23">
        <f t="shared" si="25"/>
        <v>322.13154511605507</v>
      </c>
      <c r="P126" s="23">
        <f t="shared" si="22"/>
        <v>99.23481184287272</v>
      </c>
      <c r="Q126" s="24">
        <f t="shared" si="22"/>
        <v>175.6433255499507</v>
      </c>
    </row>
    <row r="127" spans="2:17" ht="29.25" customHeight="1" hidden="1">
      <c r="B127" s="10"/>
      <c r="C127" s="12" t="s">
        <v>12</v>
      </c>
      <c r="D127" s="23">
        <f t="shared" si="17"/>
        <v>5.347593582887697</v>
      </c>
      <c r="E127" s="23">
        <f t="shared" si="23"/>
        <v>-9.523809523809518</v>
      </c>
      <c r="F127" s="23">
        <f t="shared" si="18"/>
        <v>2.9880478087649323</v>
      </c>
      <c r="G127" s="23">
        <f t="shared" si="18"/>
        <v>44.73684210526315</v>
      </c>
      <c r="H127" s="25"/>
      <c r="I127" s="23">
        <f t="shared" si="19"/>
        <v>-11.161186035851287</v>
      </c>
      <c r="J127" s="23">
        <f t="shared" si="24"/>
        <v>-34.733441033925686</v>
      </c>
      <c r="K127" s="23">
        <f t="shared" si="20"/>
        <v>-23.942386816191657</v>
      </c>
      <c r="L127" s="23">
        <f t="shared" si="20"/>
        <v>446.49139658058675</v>
      </c>
      <c r="M127" s="25"/>
      <c r="N127" s="23">
        <f t="shared" si="21"/>
        <v>-19.58525179340856</v>
      </c>
      <c r="O127" s="23">
        <f t="shared" si="25"/>
        <v>-41.634177057747</v>
      </c>
      <c r="P127" s="23">
        <f t="shared" si="22"/>
        <v>-32.999409229030576</v>
      </c>
      <c r="Q127" s="24">
        <f t="shared" si="22"/>
        <v>446.4082341532038</v>
      </c>
    </row>
    <row r="128" spans="2:17" ht="29.25" customHeight="1" hidden="1">
      <c r="B128" s="10"/>
      <c r="C128" s="12" t="s">
        <v>13</v>
      </c>
      <c r="D128" s="23">
        <f t="shared" si="17"/>
        <v>20.801526717557266</v>
      </c>
      <c r="E128" s="23">
        <f t="shared" si="23"/>
        <v>1147.3684210526314</v>
      </c>
      <c r="F128" s="23">
        <f t="shared" si="18"/>
        <v>-27.454909819639283</v>
      </c>
      <c r="G128" s="23">
        <f t="shared" si="18"/>
        <v>466.66666666666674</v>
      </c>
      <c r="H128" s="25"/>
      <c r="I128" s="23">
        <f t="shared" si="19"/>
        <v>-31.348213446833043</v>
      </c>
      <c r="J128" s="23">
        <f t="shared" si="24"/>
        <v>247.9514913143231</v>
      </c>
      <c r="K128" s="23">
        <f t="shared" si="20"/>
        <v>-40.4309861933306</v>
      </c>
      <c r="L128" s="23">
        <f t="shared" si="20"/>
        <v>838.9873417721519</v>
      </c>
      <c r="M128" s="25"/>
      <c r="N128" s="23">
        <f t="shared" si="21"/>
        <v>-34.47835115433453</v>
      </c>
      <c r="O128" s="23">
        <f t="shared" si="25"/>
        <v>232.6645655023168</v>
      </c>
      <c r="P128" s="23">
        <f t="shared" si="22"/>
        <v>-43.3012703817355</v>
      </c>
      <c r="Q128" s="24">
        <f t="shared" si="22"/>
        <v>776.039123545533</v>
      </c>
    </row>
    <row r="129" spans="2:17" ht="29.25" customHeight="1" hidden="1">
      <c r="B129" s="10"/>
      <c r="C129" s="12" t="s">
        <v>14</v>
      </c>
      <c r="D129" s="23">
        <f t="shared" si="17"/>
        <v>-18.799999999999997</v>
      </c>
      <c r="E129" s="23">
        <f t="shared" si="23"/>
        <v>-30.769230769230774</v>
      </c>
      <c r="F129" s="23">
        <f aca="true" t="shared" si="26" ref="F129:G147">F57/F53*100-100</f>
        <v>-19.784946236559136</v>
      </c>
      <c r="G129" s="23">
        <f t="shared" si="26"/>
        <v>9.09090909090908</v>
      </c>
      <c r="H129" s="25"/>
      <c r="I129" s="23">
        <f t="shared" si="19"/>
        <v>-49.17042382065079</v>
      </c>
      <c r="J129" s="23">
        <f t="shared" si="24"/>
        <v>-80.9967758225537</v>
      </c>
      <c r="K129" s="23">
        <f aca="true" t="shared" si="27" ref="K129:L147">K57/K53*100-100</f>
        <v>-34.901044952984805</v>
      </c>
      <c r="L129" s="23">
        <f t="shared" si="27"/>
        <v>-91.10489330088828</v>
      </c>
      <c r="M129" s="25"/>
      <c r="N129" s="23">
        <f t="shared" si="21"/>
        <v>-51.5046229445763</v>
      </c>
      <c r="O129" s="23">
        <f t="shared" si="25"/>
        <v>-77.5467441677436</v>
      </c>
      <c r="P129" s="23">
        <f aca="true" t="shared" si="28" ref="P129:Q147">P57/P53*100-100</f>
        <v>-35.66535505163078</v>
      </c>
      <c r="Q129" s="24">
        <f t="shared" si="28"/>
        <v>-92.53360868673403</v>
      </c>
    </row>
    <row r="130" spans="2:17" ht="29.25" customHeight="1" hidden="1">
      <c r="B130" s="10">
        <v>2010</v>
      </c>
      <c r="C130" s="12" t="s">
        <v>11</v>
      </c>
      <c r="D130" s="23">
        <f t="shared" si="17"/>
        <v>15.64245810055867</v>
      </c>
      <c r="E130" s="23">
        <f t="shared" si="23"/>
        <v>-8.333333333333343</v>
      </c>
      <c r="F130" s="23">
        <f t="shared" si="26"/>
        <v>-35.60794044665012</v>
      </c>
      <c r="G130" s="23">
        <f t="shared" si="26"/>
        <v>660</v>
      </c>
      <c r="H130" s="25"/>
      <c r="I130" s="23">
        <f t="shared" si="19"/>
        <v>-32.93997484568028</v>
      </c>
      <c r="J130" s="23">
        <f t="shared" si="24"/>
        <v>-59.89351488173168</v>
      </c>
      <c r="K130" s="23">
        <f t="shared" si="27"/>
        <v>-39.531195789675955</v>
      </c>
      <c r="L130" s="23">
        <f t="shared" si="27"/>
        <v>3.2634245240242166</v>
      </c>
      <c r="M130" s="25"/>
      <c r="N130" s="23">
        <f t="shared" si="21"/>
        <v>-32.99531690425627</v>
      </c>
      <c r="O130" s="23">
        <f t="shared" si="25"/>
        <v>-64.39597893747879</v>
      </c>
      <c r="P130" s="23">
        <f t="shared" si="28"/>
        <v>-39.9152619541831</v>
      </c>
      <c r="Q130" s="24">
        <f t="shared" si="28"/>
        <v>3.2916235647708447</v>
      </c>
    </row>
    <row r="131" spans="2:17" ht="29.25" customHeight="1" hidden="1">
      <c r="B131" s="10"/>
      <c r="C131" s="12" t="s">
        <v>12</v>
      </c>
      <c r="D131" s="23">
        <f t="shared" si="17"/>
        <v>10.998307952622667</v>
      </c>
      <c r="E131" s="23">
        <f t="shared" si="23"/>
        <v>10.5263157894737</v>
      </c>
      <c r="F131" s="23">
        <f t="shared" si="26"/>
        <v>-8.897485493230178</v>
      </c>
      <c r="G131" s="23">
        <f t="shared" si="26"/>
        <v>198.1818181818182</v>
      </c>
      <c r="H131" s="25"/>
      <c r="I131" s="23">
        <f t="shared" si="19"/>
        <v>-10.155935996176282</v>
      </c>
      <c r="J131" s="23">
        <f t="shared" si="24"/>
        <v>-62.46757028644041</v>
      </c>
      <c r="K131" s="23">
        <f t="shared" si="27"/>
        <v>14.668674698795186</v>
      </c>
      <c r="L131" s="23">
        <f t="shared" si="27"/>
        <v>-93.77912582355776</v>
      </c>
      <c r="M131" s="25"/>
      <c r="N131" s="23">
        <f t="shared" si="21"/>
        <v>-10.26698358777709</v>
      </c>
      <c r="O131" s="23">
        <f t="shared" si="25"/>
        <v>-58.59105281149773</v>
      </c>
      <c r="P131" s="23">
        <f t="shared" si="28"/>
        <v>17.834526084821462</v>
      </c>
      <c r="Q131" s="24">
        <f t="shared" si="28"/>
        <v>-99.94620568171236</v>
      </c>
    </row>
    <row r="132" spans="2:17" ht="29.25" customHeight="1" hidden="1">
      <c r="B132" s="10"/>
      <c r="C132" s="12" t="s">
        <v>13</v>
      </c>
      <c r="D132" s="23">
        <f t="shared" si="17"/>
        <v>-37.2827804107425</v>
      </c>
      <c r="E132" s="23">
        <f t="shared" si="23"/>
        <v>-97.46835443037975</v>
      </c>
      <c r="F132" s="23">
        <f t="shared" si="26"/>
        <v>6.077348066298342</v>
      </c>
      <c r="G132" s="23">
        <f t="shared" si="26"/>
        <v>-79.41176470588235</v>
      </c>
      <c r="H132" s="25"/>
      <c r="I132" s="23">
        <f t="shared" si="19"/>
        <v>37.527354768931076</v>
      </c>
      <c r="J132" s="23">
        <f t="shared" si="24"/>
        <v>-65.25056518462696</v>
      </c>
      <c r="K132" s="23">
        <f t="shared" si="27"/>
        <v>57.656434760468414</v>
      </c>
      <c r="L132" s="23">
        <f t="shared" si="27"/>
        <v>-87.69041520625505</v>
      </c>
      <c r="M132" s="25"/>
      <c r="N132" s="23">
        <f t="shared" si="21"/>
        <v>-66.3299087523024</v>
      </c>
      <c r="O132" s="23">
        <f t="shared" si="25"/>
        <v>-65.42346814994613</v>
      </c>
      <c r="P132" s="23">
        <f t="shared" si="28"/>
        <v>-68.4280162368413</v>
      </c>
      <c r="Q132" s="24">
        <f t="shared" si="28"/>
        <v>-45.03035624100522</v>
      </c>
    </row>
    <row r="133" spans="2:17" ht="29.25" customHeight="1" hidden="1">
      <c r="B133" s="10"/>
      <c r="C133" s="12" t="s">
        <v>14</v>
      </c>
      <c r="D133" s="23">
        <f t="shared" si="17"/>
        <v>95.81280788177341</v>
      </c>
      <c r="E133" s="23">
        <f t="shared" si="23"/>
        <v>344.44444444444446</v>
      </c>
      <c r="F133" s="23">
        <f t="shared" si="26"/>
        <v>97.0509383378016</v>
      </c>
      <c r="G133" s="23">
        <f t="shared" si="26"/>
        <v>-16.666666666666657</v>
      </c>
      <c r="H133" s="25"/>
      <c r="I133" s="23">
        <f t="shared" si="19"/>
        <v>93.42213429603535</v>
      </c>
      <c r="J133" s="23">
        <f t="shared" si="24"/>
        <v>839.4112837285364</v>
      </c>
      <c r="K133" s="23">
        <f t="shared" si="27"/>
        <v>92.0765992957555</v>
      </c>
      <c r="L133" s="23">
        <f t="shared" si="27"/>
        <v>-78.36865588399331</v>
      </c>
      <c r="M133" s="25"/>
      <c r="N133" s="23">
        <f t="shared" si="21"/>
        <v>68.85877640220858</v>
      </c>
      <c r="O133" s="23">
        <f t="shared" si="25"/>
        <v>598.8624141715428</v>
      </c>
      <c r="P133" s="23">
        <f t="shared" si="28"/>
        <v>68.82480528261667</v>
      </c>
      <c r="Q133" s="24">
        <f t="shared" si="28"/>
        <v>-77.77491192301285</v>
      </c>
    </row>
    <row r="134" spans="2:17" ht="29.25" customHeight="1">
      <c r="B134" s="10">
        <v>2011</v>
      </c>
      <c r="C134" s="12" t="s">
        <v>11</v>
      </c>
      <c r="D134" s="23">
        <f t="shared" si="17"/>
        <v>-33.81642512077295</v>
      </c>
      <c r="E134" s="23">
        <f t="shared" si="23"/>
        <v>136.36363636363637</v>
      </c>
      <c r="F134" s="23">
        <f t="shared" si="26"/>
        <v>2.1194605009633847</v>
      </c>
      <c r="G134" s="23">
        <f t="shared" si="26"/>
        <v>-79.14979757085021</v>
      </c>
      <c r="H134" s="25"/>
      <c r="I134" s="23">
        <f t="shared" si="19"/>
        <v>-8.2265273211422</v>
      </c>
      <c r="J134" s="23">
        <f t="shared" si="24"/>
        <v>171.09902067464634</v>
      </c>
      <c r="K134" s="23">
        <f t="shared" si="27"/>
        <v>15.158927226874567</v>
      </c>
      <c r="L134" s="23">
        <f t="shared" si="27"/>
        <v>-85.48078160606268</v>
      </c>
      <c r="M134" s="25"/>
      <c r="N134" s="23">
        <f t="shared" si="21"/>
        <v>-0.6325915956801396</v>
      </c>
      <c r="O134" s="23">
        <f t="shared" si="25"/>
        <v>271.12064133164887</v>
      </c>
      <c r="P134" s="23">
        <f t="shared" si="28"/>
        <v>25.805931075976503</v>
      </c>
      <c r="Q134" s="24">
        <f t="shared" si="28"/>
        <v>-84.5330679105073</v>
      </c>
    </row>
    <row r="135" spans="2:17" ht="29.25" customHeight="1">
      <c r="B135" s="10"/>
      <c r="C135" s="12" t="s">
        <v>12</v>
      </c>
      <c r="D135" s="23">
        <f t="shared" si="17"/>
        <v>11.432926829268283</v>
      </c>
      <c r="E135" s="23">
        <f t="shared" si="23"/>
        <v>166.66666666666663</v>
      </c>
      <c r="F135" s="23">
        <f t="shared" si="26"/>
        <v>27.17622080679405</v>
      </c>
      <c r="G135" s="23">
        <f t="shared" si="26"/>
        <v>-53.65853658536585</v>
      </c>
      <c r="H135" s="25"/>
      <c r="I135" s="23">
        <f t="shared" si="19"/>
        <v>58.45613016918</v>
      </c>
      <c r="J135" s="23">
        <f t="shared" si="24"/>
        <v>80.85346499735496</v>
      </c>
      <c r="K135" s="23">
        <f t="shared" si="27"/>
        <v>57.79154189650643</v>
      </c>
      <c r="L135" s="23">
        <f t="shared" si="27"/>
        <v>58.249919276719396</v>
      </c>
      <c r="M135" s="25"/>
      <c r="N135" s="23">
        <f t="shared" si="21"/>
        <v>83.55561543869595</v>
      </c>
      <c r="O135" s="23">
        <f t="shared" si="25"/>
        <v>118.54583791040181</v>
      </c>
      <c r="P135" s="23">
        <f t="shared" si="28"/>
        <v>80.055781221746</v>
      </c>
      <c r="Q135" s="24">
        <f t="shared" si="28"/>
        <v>20474.81072529743</v>
      </c>
    </row>
    <row r="136" spans="2:17" ht="29.25" customHeight="1">
      <c r="B136" s="10"/>
      <c r="C136" s="12" t="s">
        <v>13</v>
      </c>
      <c r="D136" s="23">
        <f t="shared" si="17"/>
        <v>93.95465994962217</v>
      </c>
      <c r="E136" s="23">
        <f t="shared" si="23"/>
        <v>566.6666666666667</v>
      </c>
      <c r="F136" s="23">
        <f t="shared" si="26"/>
        <v>85.41666666666669</v>
      </c>
      <c r="G136" s="23">
        <f t="shared" si="26"/>
        <v>157.14285714285717</v>
      </c>
      <c r="H136" s="25"/>
      <c r="I136" s="23">
        <f t="shared" si="19"/>
        <v>49.965798621510544</v>
      </c>
      <c r="J136" s="23">
        <f t="shared" si="24"/>
        <v>280.84033613445376</v>
      </c>
      <c r="K136" s="23">
        <f t="shared" si="27"/>
        <v>43.87632567651113</v>
      </c>
      <c r="L136" s="23">
        <f t="shared" si="27"/>
        <v>308.3641341546886</v>
      </c>
      <c r="M136" s="25"/>
      <c r="N136" s="23">
        <f t="shared" si="21"/>
        <v>628.6661728128536</v>
      </c>
      <c r="O136" s="23">
        <f t="shared" si="25"/>
        <v>364.8938330575375</v>
      </c>
      <c r="P136" s="23">
        <f t="shared" si="28"/>
        <v>756.9152438481826</v>
      </c>
      <c r="Q136" s="24">
        <f t="shared" si="28"/>
        <v>0.16050874174811725</v>
      </c>
    </row>
    <row r="137" spans="2:17" ht="29.25" customHeight="1">
      <c r="B137" s="10"/>
      <c r="C137" s="12" t="s">
        <v>14</v>
      </c>
      <c r="D137" s="23">
        <f t="shared" si="17"/>
        <v>-8.176100628930811</v>
      </c>
      <c r="E137" s="23">
        <f t="shared" si="23"/>
        <v>-70</v>
      </c>
      <c r="F137" s="23">
        <f t="shared" si="26"/>
        <v>-9.11564625850339</v>
      </c>
      <c r="G137" s="23">
        <f t="shared" si="26"/>
        <v>150</v>
      </c>
      <c r="H137" s="25"/>
      <c r="I137" s="23">
        <f t="shared" si="19"/>
        <v>-20.568725930066307</v>
      </c>
      <c r="J137" s="23">
        <f t="shared" si="24"/>
        <v>-78.72312646879624</v>
      </c>
      <c r="K137" s="23">
        <f t="shared" si="27"/>
        <v>-18.23921703047337</v>
      </c>
      <c r="L137" s="23">
        <f t="shared" si="27"/>
        <v>180.4950367410081</v>
      </c>
      <c r="M137" s="25"/>
      <c r="N137" s="23">
        <f t="shared" si="21"/>
        <v>13.188829047734103</v>
      </c>
      <c r="O137" s="23">
        <f t="shared" si="25"/>
        <v>-66.7729428008384</v>
      </c>
      <c r="P137" s="23">
        <f t="shared" si="28"/>
        <v>15.991421494297157</v>
      </c>
      <c r="Q137" s="24">
        <f t="shared" si="28"/>
        <v>209.5769348447157</v>
      </c>
    </row>
    <row r="138" spans="2:17" ht="29.25" customHeight="1">
      <c r="B138" s="10">
        <v>2012</v>
      </c>
      <c r="C138" s="12" t="s">
        <v>11</v>
      </c>
      <c r="D138" s="23">
        <f t="shared" si="17"/>
        <v>-8.029197080291965</v>
      </c>
      <c r="E138" s="23">
        <f t="shared" si="23"/>
        <v>-44.230769230769226</v>
      </c>
      <c r="F138" s="23">
        <f t="shared" si="26"/>
        <v>7.169811320754718</v>
      </c>
      <c r="G138" s="23">
        <f t="shared" si="26"/>
        <v>-67.96116504854368</v>
      </c>
      <c r="H138" s="25"/>
      <c r="I138" s="23">
        <f t="shared" si="19"/>
        <v>-4.054118565487343</v>
      </c>
      <c r="J138" s="23">
        <f t="shared" si="24"/>
        <v>-63.153247170265715</v>
      </c>
      <c r="K138" s="23">
        <f t="shared" si="27"/>
        <v>-0.00636205943695245</v>
      </c>
      <c r="L138" s="23">
        <f t="shared" si="27"/>
        <v>-31.859422254666796</v>
      </c>
      <c r="M138" s="25"/>
      <c r="N138" s="23">
        <f t="shared" si="21"/>
        <v>5.115057400402748</v>
      </c>
      <c r="O138" s="23">
        <f t="shared" si="25"/>
        <v>-62.37570577540438</v>
      </c>
      <c r="P138" s="23">
        <f t="shared" si="28"/>
        <v>10.488447823276758</v>
      </c>
      <c r="Q138" s="24">
        <f t="shared" si="28"/>
        <v>-36.432788318799844</v>
      </c>
    </row>
    <row r="139" spans="2:17" ht="29.25" customHeight="1">
      <c r="B139" s="10"/>
      <c r="C139" s="12" t="s">
        <v>12</v>
      </c>
      <c r="D139" s="23">
        <f t="shared" si="17"/>
        <v>-17.099863201094394</v>
      </c>
      <c r="E139" s="23">
        <f t="shared" si="23"/>
        <v>-60.714285714285715</v>
      </c>
      <c r="F139" s="23">
        <f t="shared" si="26"/>
        <v>-3.505843071786302</v>
      </c>
      <c r="G139" s="23">
        <f t="shared" si="26"/>
        <v>-92.10526315789474</v>
      </c>
      <c r="H139" s="25"/>
      <c r="I139" s="23">
        <f t="shared" si="19"/>
        <v>14.28523284664385</v>
      </c>
      <c r="J139" s="23">
        <f t="shared" si="24"/>
        <v>-65.64029562606032</v>
      </c>
      <c r="K139" s="23">
        <f t="shared" si="27"/>
        <v>18.376647460581808</v>
      </c>
      <c r="L139" s="23">
        <f t="shared" si="27"/>
        <v>-90.06835339726587</v>
      </c>
      <c r="M139" s="25"/>
      <c r="N139" s="23">
        <f t="shared" si="21"/>
        <v>20.200721362089013</v>
      </c>
      <c r="O139" s="23">
        <f t="shared" si="25"/>
        <v>-67.49987213770247</v>
      </c>
      <c r="P139" s="23">
        <f t="shared" si="28"/>
        <v>24.7518241961274</v>
      </c>
      <c r="Q139" s="24">
        <f t="shared" si="28"/>
        <v>-90.21955865444984</v>
      </c>
    </row>
    <row r="140" spans="2:17" ht="29.25" customHeight="1">
      <c r="B140" s="10"/>
      <c r="C140" s="12" t="s">
        <v>13</v>
      </c>
      <c r="D140" s="23">
        <f t="shared" si="17"/>
        <v>-23.636363636363626</v>
      </c>
      <c r="E140" s="23">
        <f t="shared" si="23"/>
        <v>-17.5</v>
      </c>
      <c r="F140" s="23">
        <f t="shared" si="26"/>
        <v>-25.842696629213478</v>
      </c>
      <c r="G140" s="23">
        <f t="shared" si="26"/>
        <v>50</v>
      </c>
      <c r="H140" s="25"/>
      <c r="I140" s="23">
        <f t="shared" si="19"/>
        <v>3.373308465644257</v>
      </c>
      <c r="J140" s="23">
        <f t="shared" si="24"/>
        <v>-18.795376249181444</v>
      </c>
      <c r="K140" s="23">
        <f t="shared" si="27"/>
        <v>5.427376736921701</v>
      </c>
      <c r="L140" s="23">
        <f t="shared" si="27"/>
        <v>-44.41352954979719</v>
      </c>
      <c r="M140" s="25"/>
      <c r="N140" s="23">
        <f t="shared" si="21"/>
        <v>4.7076625826341285</v>
      </c>
      <c r="O140" s="23">
        <f t="shared" si="25"/>
        <v>-27.642167582823646</v>
      </c>
      <c r="P140" s="23">
        <f t="shared" si="28"/>
        <v>7.141555704660945</v>
      </c>
      <c r="Q140" s="24">
        <f t="shared" si="28"/>
        <v>-37.288887063798825</v>
      </c>
    </row>
    <row r="141" spans="2:17" ht="29.25" customHeight="1">
      <c r="B141" s="10"/>
      <c r="C141" s="12" t="s">
        <v>14</v>
      </c>
      <c r="D141" s="23">
        <f t="shared" si="17"/>
        <v>-13.150684931506845</v>
      </c>
      <c r="E141" s="23">
        <f t="shared" si="23"/>
        <v>25</v>
      </c>
      <c r="F141" s="23">
        <f t="shared" si="26"/>
        <v>-7.93413173652695</v>
      </c>
      <c r="G141" s="23">
        <f t="shared" si="26"/>
        <v>-92</v>
      </c>
      <c r="H141" s="25"/>
      <c r="I141" s="23">
        <f t="shared" si="19"/>
        <v>28.668222474142652</v>
      </c>
      <c r="J141" s="23">
        <f t="shared" si="24"/>
        <v>124.32501534056044</v>
      </c>
      <c r="K141" s="23">
        <f t="shared" si="27"/>
        <v>29.339526285801583</v>
      </c>
      <c r="L141" s="23">
        <f t="shared" si="27"/>
        <v>-98.29947605478445</v>
      </c>
      <c r="M141" s="25"/>
      <c r="N141" s="23">
        <f t="shared" si="21"/>
        <v>30.72531978175772</v>
      </c>
      <c r="O141" s="23">
        <f t="shared" si="25"/>
        <v>142.95038650423032</v>
      </c>
      <c r="P141" s="23">
        <f t="shared" si="28"/>
        <v>31.07169947811181</v>
      </c>
      <c r="Q141" s="24">
        <f t="shared" si="28"/>
        <v>-97.93293028078124</v>
      </c>
    </row>
    <row r="142" spans="2:17" ht="29.25" customHeight="1">
      <c r="B142" s="10">
        <v>2013</v>
      </c>
      <c r="C142" s="12" t="s">
        <v>11</v>
      </c>
      <c r="D142" s="23">
        <f t="shared" si="17"/>
        <v>6.349206349206355</v>
      </c>
      <c r="E142" s="23">
        <f t="shared" si="23"/>
        <v>-44.827586206896555</v>
      </c>
      <c r="F142" s="23">
        <f t="shared" si="26"/>
        <v>11.619718309859152</v>
      </c>
      <c r="G142" s="23">
        <f t="shared" si="26"/>
        <v>-39.39393939393939</v>
      </c>
      <c r="H142" s="25"/>
      <c r="I142" s="23">
        <f t="shared" si="19"/>
        <v>48.60186729885561</v>
      </c>
      <c r="J142" s="23">
        <f t="shared" si="24"/>
        <v>160.20043572984753</v>
      </c>
      <c r="K142" s="23">
        <f t="shared" si="27"/>
        <v>44.86771440354579</v>
      </c>
      <c r="L142" s="23">
        <f t="shared" si="27"/>
        <v>107.52729313335374</v>
      </c>
      <c r="M142" s="25"/>
      <c r="N142" s="23">
        <f t="shared" si="21"/>
        <v>56.79299742999905</v>
      </c>
      <c r="O142" s="23">
        <f t="shared" si="25"/>
        <v>187.76656804917582</v>
      </c>
      <c r="P142" s="23">
        <f t="shared" si="28"/>
        <v>50.8597438710521</v>
      </c>
      <c r="Q142" s="24">
        <f t="shared" si="28"/>
        <v>195.14093578516594</v>
      </c>
    </row>
    <row r="143" spans="2:17" ht="29.25" customHeight="1">
      <c r="B143" s="10"/>
      <c r="C143" s="12" t="s">
        <v>12</v>
      </c>
      <c r="D143" s="23">
        <f t="shared" si="17"/>
        <v>19.80198019801979</v>
      </c>
      <c r="E143" s="23">
        <f t="shared" si="23"/>
        <v>4.545454545454547</v>
      </c>
      <c r="F143" s="23">
        <f t="shared" si="26"/>
        <v>14.705882352941174</v>
      </c>
      <c r="G143" s="23">
        <f t="shared" si="26"/>
        <v>566.6666666666667</v>
      </c>
      <c r="H143" s="25"/>
      <c r="I143" s="23">
        <f t="shared" si="19"/>
        <v>-10.002030795765918</v>
      </c>
      <c r="J143" s="23">
        <f t="shared" si="24"/>
        <v>56.27128263337116</v>
      </c>
      <c r="K143" s="23">
        <f t="shared" si="27"/>
        <v>-15.734368794852855</v>
      </c>
      <c r="L143" s="23">
        <f t="shared" si="27"/>
        <v>4624.293785310734</v>
      </c>
      <c r="M143" s="25"/>
      <c r="N143" s="23">
        <f t="shared" si="21"/>
        <v>-7.6646336522441345</v>
      </c>
      <c r="O143" s="23">
        <f t="shared" si="25"/>
        <v>79.63222844265218</v>
      </c>
      <c r="P143" s="23">
        <f t="shared" si="28"/>
        <v>-13.572883210809891</v>
      </c>
      <c r="Q143" s="24">
        <f t="shared" si="28"/>
        <v>4635.787251998293</v>
      </c>
    </row>
    <row r="144" spans="2:17" ht="29.25" customHeight="1">
      <c r="B144" s="10"/>
      <c r="C144" s="12" t="s">
        <v>13</v>
      </c>
      <c r="D144" s="23">
        <f t="shared" si="17"/>
        <v>1.1904761904761898</v>
      </c>
      <c r="E144" s="23">
        <f t="shared" si="23"/>
        <v>-57.57575757575758</v>
      </c>
      <c r="F144" s="23">
        <f t="shared" si="26"/>
        <v>8.901515151515156</v>
      </c>
      <c r="G144" s="23">
        <f t="shared" si="26"/>
        <v>-77.77777777777777</v>
      </c>
      <c r="H144" s="25"/>
      <c r="I144" s="23">
        <f t="shared" si="19"/>
        <v>-7.726028558323193</v>
      </c>
      <c r="J144" s="23">
        <f t="shared" si="24"/>
        <v>-52.65676770155847</v>
      </c>
      <c r="K144" s="23">
        <f t="shared" si="27"/>
        <v>-6.594397861198701</v>
      </c>
      <c r="L144" s="23">
        <f t="shared" si="27"/>
        <v>42.35918465806296</v>
      </c>
      <c r="M144" s="25"/>
      <c r="N144" s="23">
        <f t="shared" si="21"/>
        <v>0.4885757720380184</v>
      </c>
      <c r="O144" s="23">
        <f t="shared" si="25"/>
        <v>-44.41827196749831</v>
      </c>
      <c r="P144" s="23">
        <f t="shared" si="28"/>
        <v>1.6625823848850558</v>
      </c>
      <c r="Q144" s="24">
        <f t="shared" si="28"/>
        <v>31.20675280195752</v>
      </c>
    </row>
    <row r="145" spans="2:17" ht="29.25" customHeight="1">
      <c r="B145" s="10"/>
      <c r="C145" s="12" t="s">
        <v>14</v>
      </c>
      <c r="D145" s="23">
        <f t="shared" si="17"/>
        <v>68.45425867507885</v>
      </c>
      <c r="E145" s="23">
        <f t="shared" si="23"/>
        <v>273.3333333333333</v>
      </c>
      <c r="F145" s="23">
        <f t="shared" si="26"/>
        <v>45.6910569105691</v>
      </c>
      <c r="G145" s="23">
        <f t="shared" si="26"/>
        <v>2800</v>
      </c>
      <c r="H145" s="25"/>
      <c r="I145" s="23">
        <f t="shared" si="19"/>
        <v>43.87465939126989</v>
      </c>
      <c r="J145" s="23">
        <f t="shared" si="24"/>
        <v>37.4250609769997</v>
      </c>
      <c r="K145" s="23">
        <f t="shared" si="27"/>
        <v>25.368973949234586</v>
      </c>
      <c r="L145" s="23">
        <f t="shared" si="27"/>
        <v>86755.67567567567</v>
      </c>
      <c r="M145" s="25"/>
      <c r="N145" s="23">
        <f t="shared" si="21"/>
        <v>59.4674047259318</v>
      </c>
      <c r="O145" s="23">
        <f t="shared" si="25"/>
        <v>54.810922287365116</v>
      </c>
      <c r="P145" s="23">
        <f t="shared" si="28"/>
        <v>38.18029331511329</v>
      </c>
      <c r="Q145" s="24">
        <f t="shared" si="28"/>
        <v>91353.07981526673</v>
      </c>
    </row>
    <row r="146" spans="2:17" ht="29.25" customHeight="1">
      <c r="B146" s="10">
        <v>2014</v>
      </c>
      <c r="C146" s="12" t="s">
        <v>11</v>
      </c>
      <c r="D146" s="23">
        <f t="shared" si="17"/>
        <v>112.83582089552237</v>
      </c>
      <c r="E146" s="23">
        <f t="shared" si="23"/>
        <v>12.5</v>
      </c>
      <c r="F146" s="23">
        <f t="shared" si="26"/>
        <v>102.52365930599368</v>
      </c>
      <c r="G146" s="23">
        <f t="shared" si="26"/>
        <v>520</v>
      </c>
      <c r="H146" s="25"/>
      <c r="I146" s="23">
        <f t="shared" si="19"/>
        <v>37.80946687990422</v>
      </c>
      <c r="J146" s="23">
        <f t="shared" si="24"/>
        <v>-37.90608882041664</v>
      </c>
      <c r="K146" s="23">
        <f t="shared" si="27"/>
        <v>40.19489511529301</v>
      </c>
      <c r="L146" s="23">
        <f t="shared" si="27"/>
        <v>37.97367224277585</v>
      </c>
      <c r="M146" s="25"/>
      <c r="N146" s="23">
        <f t="shared" si="21"/>
        <v>53.58629899143202</v>
      </c>
      <c r="O146" s="23">
        <f t="shared" si="25"/>
        <v>-35.16924245145131</v>
      </c>
      <c r="P146" s="23">
        <f t="shared" si="28"/>
        <v>57.788691816702624</v>
      </c>
      <c r="Q146" s="24">
        <f t="shared" si="28"/>
        <v>29.59250373174683</v>
      </c>
    </row>
    <row r="147" spans="2:17" ht="29.25" customHeight="1">
      <c r="B147" s="10"/>
      <c r="C147" s="12" t="s">
        <v>12</v>
      </c>
      <c r="D147" s="23">
        <f t="shared" si="17"/>
        <v>5.096418732782368</v>
      </c>
      <c r="E147" s="23">
        <f t="shared" si="23"/>
        <v>-47.82608695652174</v>
      </c>
      <c r="F147" s="23">
        <f t="shared" si="26"/>
        <v>9.35143288084464</v>
      </c>
      <c r="G147" s="23">
        <f t="shared" si="26"/>
        <v>-35</v>
      </c>
      <c r="H147" s="25"/>
      <c r="I147" s="23">
        <f t="shared" si="19"/>
        <v>-9.290312051020194</v>
      </c>
      <c r="J147" s="23">
        <f t="shared" si="24"/>
        <v>-58.347557653895045</v>
      </c>
      <c r="K147" s="23">
        <f t="shared" si="27"/>
        <v>-8.232495949704926</v>
      </c>
      <c r="L147" s="23">
        <f t="shared" si="27"/>
        <v>-11.832749885847221</v>
      </c>
      <c r="M147" s="25"/>
      <c r="N147" s="23">
        <f t="shared" si="21"/>
        <v>6.120889627590969</v>
      </c>
      <c r="O147" s="23">
        <f t="shared" si="25"/>
        <v>-53.407990098484746</v>
      </c>
      <c r="P147" s="23">
        <f t="shared" si="28"/>
        <v>7.129604151636414</v>
      </c>
      <c r="Q147" s="24">
        <f aca="true" t="shared" si="29" ref="Q147:Q154">Q75/Q71*100-100</f>
        <v>7.638355386015121</v>
      </c>
    </row>
    <row r="148" spans="2:17" ht="29.25" customHeight="1">
      <c r="B148" s="8"/>
      <c r="C148" s="12" t="s">
        <v>13</v>
      </c>
      <c r="D148" s="23">
        <f t="shared" si="17"/>
        <v>4.873949579831944</v>
      </c>
      <c r="E148" s="23">
        <f t="shared" si="23"/>
        <v>178.57142857142856</v>
      </c>
      <c r="F148" s="23">
        <f aca="true" t="shared" si="30" ref="F148:G154">F76/F72*100-100</f>
        <v>-5.9130434782608745</v>
      </c>
      <c r="G148" s="23">
        <f t="shared" si="30"/>
        <v>633.3333333333333</v>
      </c>
      <c r="H148" s="25"/>
      <c r="I148" s="23">
        <f t="shared" si="19"/>
        <v>-14.305223671928871</v>
      </c>
      <c r="J148" s="23">
        <f t="shared" si="24"/>
        <v>115.46693327408727</v>
      </c>
      <c r="K148" s="23">
        <f aca="true" t="shared" si="31" ref="K148:L154">K76/K72*100-100</f>
        <v>-20.599736782112316</v>
      </c>
      <c r="L148" s="23">
        <f t="shared" si="31"/>
        <v>218.53765991697014</v>
      </c>
      <c r="M148" s="25"/>
      <c r="N148" s="23">
        <f t="shared" si="21"/>
        <v>-2.4184927479449954</v>
      </c>
      <c r="O148" s="23">
        <f t="shared" si="25"/>
        <v>145.9436914976462</v>
      </c>
      <c r="P148" s="23">
        <f>P76/P72*100-100</f>
        <v>-10.063714926229522</v>
      </c>
      <c r="Q148" s="24">
        <f t="shared" si="29"/>
        <v>333.2272804155907</v>
      </c>
    </row>
    <row r="149" spans="2:17" ht="29.25" customHeight="1">
      <c r="B149" s="8"/>
      <c r="C149" s="12" t="s">
        <v>14</v>
      </c>
      <c r="D149" s="23">
        <f t="shared" si="17"/>
        <v>-36.61048689138576</v>
      </c>
      <c r="E149" s="23">
        <f t="shared" si="23"/>
        <v>-82.14285714285714</v>
      </c>
      <c r="F149" s="23">
        <f t="shared" si="30"/>
        <v>-30.80357142857143</v>
      </c>
      <c r="G149" s="23">
        <f t="shared" si="30"/>
        <v>-59.48275862068966</v>
      </c>
      <c r="H149" s="25"/>
      <c r="I149" s="23">
        <f t="shared" si="19"/>
        <v>-47.31884049398839</v>
      </c>
      <c r="J149" s="23">
        <f t="shared" si="24"/>
        <v>-86.73014082638048</v>
      </c>
      <c r="K149" s="23">
        <f t="shared" si="31"/>
        <v>-42.860007482507555</v>
      </c>
      <c r="L149" s="23">
        <f t="shared" si="31"/>
        <v>-69.8163464710019</v>
      </c>
      <c r="M149" s="25"/>
      <c r="N149" s="23">
        <f t="shared" si="21"/>
        <v>-41.93324106190689</v>
      </c>
      <c r="O149" s="23">
        <f t="shared" si="25"/>
        <v>-85.93584002342584</v>
      </c>
      <c r="P149" s="23">
        <f>P77/P73*100-100</f>
        <v>-36.14581373382415</v>
      </c>
      <c r="Q149" s="24">
        <f t="shared" si="29"/>
        <v>-71.00539607236523</v>
      </c>
    </row>
    <row r="150" spans="2:17" ht="29.25" customHeight="1">
      <c r="B150" s="8">
        <v>2015</v>
      </c>
      <c r="C150" s="12" t="s">
        <v>11</v>
      </c>
      <c r="D150" s="23">
        <f t="shared" si="17"/>
        <v>-75.10518934081347</v>
      </c>
      <c r="E150" s="23">
        <f t="shared" si="23"/>
        <v>-33.33333333333334</v>
      </c>
      <c r="F150" s="23">
        <f t="shared" si="30"/>
        <v>-74.53271028037383</v>
      </c>
      <c r="G150" s="23">
        <f t="shared" si="30"/>
        <v>-87.09677419354838</v>
      </c>
      <c r="H150" s="25"/>
      <c r="I150" s="23">
        <f t="shared" si="19"/>
        <v>-79.02664330894541</v>
      </c>
      <c r="J150" s="23">
        <f t="shared" si="24"/>
        <v>-70.3344120819849</v>
      </c>
      <c r="K150" s="23">
        <f t="shared" si="31"/>
        <v>-78.67485954658599</v>
      </c>
      <c r="L150" s="23">
        <f t="shared" si="31"/>
        <v>-91.091631478611</v>
      </c>
      <c r="M150" s="25"/>
      <c r="N150" s="23">
        <f t="shared" si="21"/>
        <v>-77.93762614983825</v>
      </c>
      <c r="O150" s="23">
        <f t="shared" si="25"/>
        <v>-69.12466553140418</v>
      </c>
      <c r="P150" s="23">
        <f>P78/P74*100-100</f>
        <v>-77.49259137461034</v>
      </c>
      <c r="Q150" s="24">
        <f t="shared" si="29"/>
        <v>-91.34201842215545</v>
      </c>
    </row>
    <row r="151" spans="2:17" ht="29.25" customHeight="1">
      <c r="B151" s="8"/>
      <c r="C151" s="12" t="s">
        <v>12</v>
      </c>
      <c r="D151" s="23">
        <f t="shared" si="17"/>
        <v>-36.04193971166448</v>
      </c>
      <c r="E151" s="23">
        <f t="shared" si="23"/>
        <v>0</v>
      </c>
      <c r="F151" s="23">
        <f t="shared" si="30"/>
        <v>-39.03448275862069</v>
      </c>
      <c r="G151" s="23">
        <f t="shared" si="30"/>
        <v>30.769230769230774</v>
      </c>
      <c r="H151" s="25"/>
      <c r="I151" s="23">
        <f t="shared" si="19"/>
        <v>-34.57281500463442</v>
      </c>
      <c r="J151" s="23">
        <f t="shared" si="24"/>
        <v>335.95779928502924</v>
      </c>
      <c r="K151" s="23">
        <f t="shared" si="31"/>
        <v>-37.65971515509056</v>
      </c>
      <c r="L151" s="23">
        <f t="shared" si="31"/>
        <v>-34.64697033219069</v>
      </c>
      <c r="M151" s="25"/>
      <c r="N151" s="23">
        <f t="shared" si="21"/>
        <v>-32.44646127624161</v>
      </c>
      <c r="O151" s="23">
        <f t="shared" si="25"/>
        <v>377.1544021393475</v>
      </c>
      <c r="P151" s="23">
        <f t="shared" si="25"/>
        <v>-35.70602972068457</v>
      </c>
      <c r="Q151" s="24">
        <f t="shared" si="29"/>
        <v>-33.0053637097746</v>
      </c>
    </row>
    <row r="152" spans="2:17" ht="29.25" customHeight="1">
      <c r="B152" s="8"/>
      <c r="C152" s="12" t="s">
        <v>13</v>
      </c>
      <c r="D152" s="23">
        <f t="shared" si="17"/>
        <v>-32.051282051282044</v>
      </c>
      <c r="E152" s="23">
        <f t="shared" si="23"/>
        <v>-66.66666666666667</v>
      </c>
      <c r="F152" s="23">
        <f t="shared" si="30"/>
        <v>-25.693160813308694</v>
      </c>
      <c r="G152" s="23">
        <f t="shared" si="30"/>
        <v>-79.54545454545455</v>
      </c>
      <c r="H152" s="25"/>
      <c r="I152" s="23">
        <f t="shared" si="19"/>
        <v>-22.367713796163684</v>
      </c>
      <c r="J152" s="23">
        <f t="shared" si="24"/>
        <v>-82.81462132018079</v>
      </c>
      <c r="K152" s="23">
        <f t="shared" si="31"/>
        <v>-15.009348971613178</v>
      </c>
      <c r="L152" s="23">
        <f t="shared" si="31"/>
        <v>-86.70106657446073</v>
      </c>
      <c r="M152" s="25"/>
      <c r="N152" s="23">
        <f t="shared" si="21"/>
        <v>-18.25041577586994</v>
      </c>
      <c r="O152" s="23">
        <f t="shared" si="25"/>
        <v>-80.67946842466428</v>
      </c>
      <c r="P152" s="23">
        <f t="shared" si="25"/>
        <v>-10.10324354914819</v>
      </c>
      <c r="Q152" s="24">
        <f t="shared" si="29"/>
        <v>-89.18048279734671</v>
      </c>
    </row>
    <row r="153" spans="2:17" ht="29.25" customHeight="1">
      <c r="B153" s="8"/>
      <c r="C153" s="12" t="s">
        <v>14</v>
      </c>
      <c r="D153" s="23">
        <f t="shared" si="17"/>
        <v>24.81536189069425</v>
      </c>
      <c r="E153" s="23">
        <f t="shared" si="23"/>
        <v>90</v>
      </c>
      <c r="F153" s="23">
        <f t="shared" si="30"/>
        <v>30</v>
      </c>
      <c r="G153" s="23">
        <f t="shared" si="30"/>
        <v>-57.4468085106383</v>
      </c>
      <c r="H153" s="25"/>
      <c r="I153" s="23">
        <f t="shared" si="19"/>
        <v>10.853293413173645</v>
      </c>
      <c r="J153" s="23">
        <f t="shared" si="24"/>
        <v>250</v>
      </c>
      <c r="K153" s="23">
        <f t="shared" si="31"/>
        <v>12.91632818846466</v>
      </c>
      <c r="L153" s="23">
        <f t="shared" si="31"/>
        <v>-35.05154639175258</v>
      </c>
      <c r="M153" s="25"/>
      <c r="N153" s="23">
        <f t="shared" si="21"/>
        <v>14.92203523495364</v>
      </c>
      <c r="O153" s="23">
        <f t="shared" si="25"/>
        <v>261.4557485525228</v>
      </c>
      <c r="P153" s="23">
        <f t="shared" si="25"/>
        <v>16.460660627672326</v>
      </c>
      <c r="Q153" s="24">
        <f t="shared" si="29"/>
        <v>-29.245919330905167</v>
      </c>
    </row>
    <row r="154" spans="2:17" ht="29.25" customHeight="1">
      <c r="B154" s="10">
        <v>2016</v>
      </c>
      <c r="C154" s="12" t="s">
        <v>11</v>
      </c>
      <c r="D154" s="23">
        <f t="shared" si="17"/>
        <v>108.16901408450704</v>
      </c>
      <c r="E154" s="23">
        <f t="shared" si="23"/>
        <v>183.33333333333337</v>
      </c>
      <c r="F154" s="23">
        <f t="shared" si="30"/>
        <v>110.09174311926606</v>
      </c>
      <c r="G154" s="23">
        <f t="shared" si="30"/>
        <v>12.5</v>
      </c>
      <c r="H154" s="25"/>
      <c r="I154" s="23">
        <f t="shared" si="19"/>
        <v>190.97103918228282</v>
      </c>
      <c r="J154" s="23">
        <f t="shared" si="24"/>
        <v>381.8181818181818</v>
      </c>
      <c r="K154" s="23">
        <f t="shared" si="31"/>
        <v>184.95575221238937</v>
      </c>
      <c r="L154" s="23">
        <f t="shared" si="31"/>
        <v>330</v>
      </c>
      <c r="M154" s="25"/>
      <c r="N154" s="23">
        <f t="shared" si="21"/>
        <v>208.0825963970682</v>
      </c>
      <c r="O154" s="23">
        <f t="shared" si="25"/>
        <v>455.9642025254383</v>
      </c>
      <c r="P154" s="23">
        <f t="shared" si="25"/>
        <v>201.4387923942282</v>
      </c>
      <c r="Q154" s="24">
        <f t="shared" si="29"/>
        <v>329.44104679277484</v>
      </c>
    </row>
    <row r="155" spans="2:17" ht="29.25" customHeight="1">
      <c r="B155" s="8"/>
      <c r="C155" s="12"/>
      <c r="D155" s="23"/>
      <c r="E155" s="23"/>
      <c r="F155" s="23"/>
      <c r="G155" s="23"/>
      <c r="H155" s="25"/>
      <c r="I155" s="23"/>
      <c r="J155" s="23"/>
      <c r="K155" s="23"/>
      <c r="L155" s="23"/>
      <c r="M155" s="25"/>
      <c r="N155" s="23"/>
      <c r="O155" s="23"/>
      <c r="P155" s="23"/>
      <c r="Q155" s="23"/>
    </row>
    <row r="156" spans="2:17" ht="29.25" customHeight="1">
      <c r="B156" s="8"/>
      <c r="C156" s="12"/>
      <c r="D156" s="23"/>
      <c r="E156" s="23"/>
      <c r="F156" s="23"/>
      <c r="G156" s="23"/>
      <c r="H156" s="25"/>
      <c r="I156" s="23"/>
      <c r="J156" s="23"/>
      <c r="K156" s="23"/>
      <c r="L156" s="23"/>
      <c r="M156" s="25"/>
      <c r="N156" s="23"/>
      <c r="O156" s="23"/>
      <c r="P156" s="23"/>
      <c r="Q156" s="23"/>
    </row>
    <row r="157" spans="2:17" ht="29.25" customHeight="1">
      <c r="B157" s="8"/>
      <c r="C157" s="12"/>
      <c r="D157" s="23"/>
      <c r="E157" s="23"/>
      <c r="F157" s="23"/>
      <c r="G157" s="23"/>
      <c r="H157" s="25"/>
      <c r="I157" s="23"/>
      <c r="J157" s="23"/>
      <c r="K157" s="23"/>
      <c r="L157" s="23"/>
      <c r="M157" s="25"/>
      <c r="N157" s="23"/>
      <c r="O157" s="23"/>
      <c r="P157" s="23"/>
      <c r="Q157" s="23"/>
    </row>
    <row r="158" spans="2:17" ht="29.25" customHeight="1">
      <c r="B158" s="7" t="s">
        <v>24</v>
      </c>
      <c r="C158" s="27"/>
      <c r="D158" s="28"/>
      <c r="E158" s="28"/>
      <c r="F158" s="28"/>
      <c r="G158" s="28"/>
      <c r="H158" s="29"/>
      <c r="I158" s="28"/>
      <c r="J158" s="28"/>
      <c r="K158" s="28"/>
      <c r="L158" s="28"/>
      <c r="M158" s="29"/>
      <c r="N158" s="28"/>
      <c r="O158" s="28"/>
      <c r="P158" s="28"/>
      <c r="Q158" s="33" t="s">
        <v>26</v>
      </c>
    </row>
    <row r="159" spans="2:17" ht="23.25">
      <c r="B159" s="32" t="s">
        <v>25</v>
      </c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0"/>
      <c r="Q159" s="34" t="s">
        <v>27</v>
      </c>
    </row>
    <row r="160" spans="3:16" ht="15.75"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8" ht="8.25" customHeight="1"/>
  </sheetData>
  <sheetProtection/>
  <mergeCells count="7">
    <mergeCell ref="N3:Q3"/>
    <mergeCell ref="D4:G4"/>
    <mergeCell ref="I4:L4"/>
    <mergeCell ref="N4:Q4"/>
    <mergeCell ref="I86:L86"/>
    <mergeCell ref="D3:G3"/>
    <mergeCell ref="I3:L3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ULUC AYSUN</dc:creator>
  <cp:keywords/>
  <dc:description/>
  <cp:lastModifiedBy>İbrahim BABACAN</cp:lastModifiedBy>
  <cp:lastPrinted>2012-10-01T09:07:05Z</cp:lastPrinted>
  <dcterms:created xsi:type="dcterms:W3CDTF">1999-04-05T11:23:46Z</dcterms:created>
  <dcterms:modified xsi:type="dcterms:W3CDTF">2016-08-08T14:38:48Z</dcterms:modified>
  <cp:category/>
  <cp:version/>
  <cp:contentType/>
  <cp:contentStatus/>
</cp:coreProperties>
</file>