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420" windowHeight="4200" tabRatio="601" activeTab="0"/>
  </bookViews>
  <sheets>
    <sheet name="T 4.6" sheetId="1" r:id="rId1"/>
    <sheet name="extra" sheetId="2" state="hidden" r:id="rId2"/>
  </sheets>
  <definedNames>
    <definedName name="_xlnm.Print_Area" localSheetId="1">'extra'!$C$1:$R$124</definedName>
    <definedName name="_xlnm.Print_Area" localSheetId="0">'T 4.6'!$B$1:$S$152</definedName>
  </definedNames>
  <calcPr fullCalcOnLoad="1"/>
</workbook>
</file>

<file path=xl/sharedStrings.xml><?xml version="1.0" encoding="utf-8"?>
<sst xmlns="http://schemas.openxmlformats.org/spreadsheetml/2006/main" count="275" uniqueCount="38">
  <si>
    <t>(Belediyelerce Verilen İnşaat Ruhsatnamelerine Göre)</t>
  </si>
  <si>
    <t>(According to Building Permits)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</si>
  <si>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</si>
  <si>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</si>
  <si>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</si>
  <si>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</si>
  <si>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</si>
  <si>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</si>
  <si>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</si>
  <si>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</si>
  <si>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</si>
  <si>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</si>
  <si>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</si>
  <si>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</si>
  <si>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>Tablo: IV.6- Konut İnşaatı</t>
  </si>
  <si>
    <t xml:space="preserve">    Sayı (Adet)</t>
  </si>
  <si>
    <t>Number (Unit)</t>
  </si>
  <si>
    <r>
      <t xml:space="preserve">    Area (Thousand m</t>
    </r>
    <r>
      <rPr>
        <b/>
        <vertAlign val="superscript"/>
        <sz val="12"/>
        <rFont val="Arial Tur"/>
        <family val="2"/>
      </rPr>
      <t>2</t>
    </r>
    <r>
      <rPr>
        <b/>
        <sz val="12"/>
        <rFont val="Arial TUR"/>
        <family val="2"/>
      </rPr>
      <t>)</t>
    </r>
  </si>
  <si>
    <r>
      <t xml:space="preserve">   Yüzölçümü (Bin m</t>
    </r>
    <r>
      <rPr>
        <b/>
        <vertAlign val="superscript"/>
        <sz val="12"/>
        <rFont val="Arial Tur"/>
        <family val="2"/>
      </rPr>
      <t>2</t>
    </r>
    <r>
      <rPr>
        <b/>
        <sz val="12"/>
        <rFont val="Arial TUR"/>
        <family val="2"/>
      </rPr>
      <t>)</t>
    </r>
  </si>
  <si>
    <t xml:space="preserve">            Değer (Milyar TL.)</t>
  </si>
  <si>
    <t xml:space="preserve">             Value (Billion TL.)</t>
  </si>
  <si>
    <t>Table: IV.6- Residential Construction</t>
  </si>
  <si>
    <t>Yüzde Değişme - % Change</t>
  </si>
  <si>
    <t>2000 1. Yarı</t>
  </si>
  <si>
    <t>2001 1. Yarı</t>
  </si>
  <si>
    <t>2002 1. Yarı</t>
  </si>
  <si>
    <t>2003 1. Yarı</t>
  </si>
  <si>
    <t>2004 1. Yarı</t>
  </si>
  <si>
    <t>1999 1. Yarı</t>
  </si>
  <si>
    <r>
      <t xml:space="preserve">   Yüzölçümü (Bin m</t>
    </r>
    <r>
      <rPr>
        <b/>
        <vertAlign val="superscript"/>
        <sz val="18"/>
        <rFont val="Arial Tur"/>
        <family val="2"/>
      </rPr>
      <t>2</t>
    </r>
    <r>
      <rPr>
        <b/>
        <sz val="18"/>
        <rFont val="Arial Tur"/>
        <family val="2"/>
      </rPr>
      <t>)</t>
    </r>
  </si>
  <si>
    <r>
      <t xml:space="preserve">    Area (Thousand m</t>
    </r>
    <r>
      <rPr>
        <b/>
        <vertAlign val="superscript"/>
        <sz val="18"/>
        <rFont val="Arial Tur"/>
        <family val="2"/>
      </rPr>
      <t>2</t>
    </r>
    <r>
      <rPr>
        <b/>
        <sz val="18"/>
        <rFont val="Arial Tur"/>
        <family val="2"/>
      </rPr>
      <t>)</t>
    </r>
  </si>
  <si>
    <t>Tablo: IV.6- Bir ve Daha Fazla Daireli İkamet Amaçlı Binalar(*)</t>
  </si>
  <si>
    <t>Table: IV.6- Residential Buildings(*)</t>
  </si>
  <si>
    <t>Kaynak: TÜİK</t>
  </si>
  <si>
    <t>(*) TÜİK tarafından açıklanan yeni verilere göre düzenlenmiştir.</t>
  </si>
  <si>
    <t>Source: TURKSTAT</t>
  </si>
  <si>
    <t>(*) The series are prepared according to new data of TURKSTAT.</t>
  </si>
  <si>
    <t>(Belediyelerce Verilen Yapı Ruhsatlarına Göre)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</si>
</sst>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"/>
    <numFmt numFmtId="183" formatCode="###\ ###\ ###\ ###"/>
    <numFmt numFmtId="184" formatCode="#,##0.0\ _T_L;\-#,##0.0\ _T_L"/>
    <numFmt numFmtId="185" formatCode="#,##0.0"/>
    <numFmt numFmtId="186" formatCode="###\ \ ###\ \ ###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49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vertAlign val="superscript"/>
      <sz val="12"/>
      <name val="Arial Tur"/>
      <family val="2"/>
    </font>
    <font>
      <b/>
      <sz val="16"/>
      <name val="Arial Tur"/>
      <family val="2"/>
    </font>
    <font>
      <b/>
      <sz val="26"/>
      <name val="Arial Tur"/>
      <family val="2"/>
    </font>
    <font>
      <b/>
      <sz val="10"/>
      <name val="Arial"/>
      <family val="2"/>
    </font>
    <font>
      <b/>
      <sz val="15"/>
      <name val="Arial Tur"/>
      <family val="2"/>
    </font>
    <font>
      <b/>
      <sz val="14"/>
      <name val="Arial Tur"/>
      <family val="2"/>
    </font>
    <font>
      <sz val="13"/>
      <name val="Arial Tur"/>
      <family val="2"/>
    </font>
    <font>
      <sz val="15"/>
      <name val="Arial Tur"/>
      <family val="2"/>
    </font>
    <font>
      <b/>
      <sz val="18"/>
      <name val="Arial Tur"/>
      <family val="2"/>
    </font>
    <font>
      <b/>
      <vertAlign val="superscript"/>
      <sz val="18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 vertical="center" textRotation="180"/>
    </xf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9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180" fontId="2" fillId="0" borderId="15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0" fontId="1" fillId="0" borderId="19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3" fillId="0" borderId="19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0" fontId="13" fillId="0" borderId="19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right"/>
      <protection/>
    </xf>
    <xf numFmtId="3" fontId="13" fillId="0" borderId="19" xfId="0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 horizontal="right"/>
    </xf>
    <xf numFmtId="0" fontId="0" fillId="0" borderId="12" xfId="0" applyBorder="1" applyAlignment="1">
      <alignment/>
    </xf>
    <xf numFmtId="3" fontId="13" fillId="0" borderId="0" xfId="0" applyNumberFormat="1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 textRotation="18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52"/>
  <sheetViews>
    <sheetView tabSelected="1" view="pageBreakPreview" zoomScale="40" zoomScaleNormal="40" zoomScaleSheetLayoutView="40" zoomScalePageLayoutView="0" workbookViewId="0" topLeftCell="A1">
      <pane xSplit="4" ySplit="6" topLeftCell="E7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8" sqref="G148"/>
    </sheetView>
  </sheetViews>
  <sheetFormatPr defaultColWidth="9.140625" defaultRowHeight="12.75"/>
  <cols>
    <col min="1" max="1" width="9.140625" style="13" customWidth="1"/>
    <col min="2" max="2" width="16.140625" style="13" customWidth="1"/>
    <col min="3" max="3" width="15.28125" style="13" customWidth="1"/>
    <col min="4" max="4" width="23.28125" style="13" customWidth="1"/>
    <col min="5" max="5" width="23.140625" style="13" customWidth="1"/>
    <col min="6" max="6" width="21.421875" style="13" customWidth="1"/>
    <col min="7" max="7" width="26.00390625" style="13" customWidth="1"/>
    <col min="8" max="8" width="8.00390625" style="13" customWidth="1"/>
    <col min="9" max="9" width="24.7109375" style="13" customWidth="1"/>
    <col min="10" max="10" width="22.00390625" style="13" customWidth="1"/>
    <col min="11" max="11" width="25.421875" style="13" customWidth="1"/>
    <col min="12" max="12" width="24.7109375" style="13" customWidth="1"/>
    <col min="13" max="14" width="24.7109375" style="13" hidden="1" customWidth="1"/>
    <col min="15" max="15" width="7.8515625" style="13" customWidth="1"/>
    <col min="16" max="16" width="36.57421875" style="13" bestFit="1" customWidth="1"/>
    <col min="17" max="17" width="28.421875" style="13" customWidth="1"/>
    <col min="18" max="18" width="32.7109375" style="13" bestFit="1" customWidth="1"/>
    <col min="19" max="19" width="31.00390625" style="13" customWidth="1"/>
    <col min="20" max="16384" width="9.140625" style="13" customWidth="1"/>
  </cols>
  <sheetData>
    <row r="1" spans="2:19" ht="36.75" customHeight="1">
      <c r="B1" s="54" t="s">
        <v>31</v>
      </c>
      <c r="C1" s="22"/>
      <c r="D1" s="34"/>
      <c r="E1" s="34"/>
      <c r="F1" s="34"/>
      <c r="G1" s="34"/>
      <c r="H1" s="34"/>
      <c r="I1" s="34"/>
      <c r="J1" s="34"/>
      <c r="K1" s="34"/>
      <c r="L1" s="23"/>
      <c r="M1" s="23"/>
      <c r="N1" s="23"/>
      <c r="O1" s="34"/>
      <c r="P1" s="34"/>
      <c r="Q1" s="34"/>
      <c r="R1" s="34"/>
      <c r="S1" s="68" t="s">
        <v>37</v>
      </c>
    </row>
    <row r="2" spans="2:19" ht="23.25">
      <c r="B2" s="54" t="s">
        <v>32</v>
      </c>
      <c r="C2" s="22"/>
      <c r="D2" s="34"/>
      <c r="E2" s="34"/>
      <c r="F2" s="34"/>
      <c r="G2" s="34"/>
      <c r="H2" s="34"/>
      <c r="I2" s="34"/>
      <c r="J2" s="34"/>
      <c r="K2" s="34"/>
      <c r="L2" s="23"/>
      <c r="M2" s="23"/>
      <c r="N2" s="23"/>
      <c r="O2" s="34"/>
      <c r="P2" s="34"/>
      <c r="Q2" s="34"/>
      <c r="R2" s="34"/>
      <c r="S2" s="68" t="s">
        <v>1</v>
      </c>
    </row>
    <row r="3" spans="2:19" ht="29.25" customHeight="1">
      <c r="B3" s="51"/>
      <c r="C3" s="52"/>
      <c r="D3" s="82" t="s">
        <v>15</v>
      </c>
      <c r="E3" s="82"/>
      <c r="F3" s="82"/>
      <c r="G3" s="82"/>
      <c r="H3" s="52"/>
      <c r="I3" s="82" t="s">
        <v>29</v>
      </c>
      <c r="J3" s="82"/>
      <c r="K3" s="82"/>
      <c r="L3" s="82"/>
      <c r="M3" s="70"/>
      <c r="N3" s="70"/>
      <c r="O3" s="52"/>
      <c r="P3" s="82" t="s">
        <v>19</v>
      </c>
      <c r="Q3" s="82"/>
      <c r="R3" s="82"/>
      <c r="S3" s="85"/>
    </row>
    <row r="4" spans="2:19" ht="29.25" customHeight="1">
      <c r="B4" s="53"/>
      <c r="C4" s="54"/>
      <c r="D4" s="83" t="s">
        <v>16</v>
      </c>
      <c r="E4" s="83"/>
      <c r="F4" s="83"/>
      <c r="G4" s="83"/>
      <c r="H4" s="54"/>
      <c r="I4" s="83" t="s">
        <v>30</v>
      </c>
      <c r="J4" s="83"/>
      <c r="K4" s="83"/>
      <c r="L4" s="83"/>
      <c r="M4" s="71"/>
      <c r="N4" s="71"/>
      <c r="O4" s="54"/>
      <c r="P4" s="83" t="s">
        <v>20</v>
      </c>
      <c r="Q4" s="83"/>
      <c r="R4" s="83"/>
      <c r="S4" s="86"/>
    </row>
    <row r="5" spans="2:19" ht="29.25" customHeight="1">
      <c r="B5" s="53"/>
      <c r="C5" s="54"/>
      <c r="D5" s="55" t="s">
        <v>2</v>
      </c>
      <c r="E5" s="55" t="s">
        <v>3</v>
      </c>
      <c r="F5" s="55" t="s">
        <v>4</v>
      </c>
      <c r="G5" s="55" t="s">
        <v>5</v>
      </c>
      <c r="H5" s="56"/>
      <c r="I5" s="55" t="s">
        <v>2</v>
      </c>
      <c r="J5" s="55" t="s">
        <v>3</v>
      </c>
      <c r="K5" s="55" t="s">
        <v>4</v>
      </c>
      <c r="L5" s="55" t="s">
        <v>5</v>
      </c>
      <c r="M5" s="56"/>
      <c r="N5" s="56"/>
      <c r="O5" s="56"/>
      <c r="P5" s="55" t="s">
        <v>2</v>
      </c>
      <c r="Q5" s="55" t="s">
        <v>3</v>
      </c>
      <c r="R5" s="55" t="s">
        <v>4</v>
      </c>
      <c r="S5" s="72" t="s">
        <v>5</v>
      </c>
    </row>
    <row r="6" spans="2:19" ht="29.25" customHeight="1">
      <c r="B6" s="57"/>
      <c r="C6" s="58"/>
      <c r="D6" s="59" t="s">
        <v>6</v>
      </c>
      <c r="E6" s="59" t="s">
        <v>7</v>
      </c>
      <c r="F6" s="59" t="s">
        <v>8</v>
      </c>
      <c r="G6" s="59" t="s">
        <v>9</v>
      </c>
      <c r="H6" s="59"/>
      <c r="I6" s="59" t="s">
        <v>6</v>
      </c>
      <c r="J6" s="59" t="s">
        <v>7</v>
      </c>
      <c r="K6" s="59" t="s">
        <v>8</v>
      </c>
      <c r="L6" s="59" t="s">
        <v>9</v>
      </c>
      <c r="M6" s="59"/>
      <c r="N6" s="59"/>
      <c r="O6" s="59"/>
      <c r="P6" s="59" t="s">
        <v>6</v>
      </c>
      <c r="Q6" s="59" t="s">
        <v>7</v>
      </c>
      <c r="R6" s="59" t="s">
        <v>8</v>
      </c>
      <c r="S6" s="73" t="s">
        <v>9</v>
      </c>
    </row>
    <row r="7" spans="2:19" ht="29.25" customHeight="1">
      <c r="B7" s="53">
        <v>2002</v>
      </c>
      <c r="C7" s="56"/>
      <c r="D7" s="60">
        <f>+SUM(D22:D25)</f>
        <v>36973</v>
      </c>
      <c r="E7" s="60">
        <f aca="true" t="shared" si="0" ref="E7:S7">+SUM(E22:E25)</f>
        <v>1166</v>
      </c>
      <c r="F7" s="60">
        <f t="shared" si="0"/>
        <v>31341</v>
      </c>
      <c r="G7" s="60">
        <f t="shared" si="0"/>
        <v>4466</v>
      </c>
      <c r="H7" s="60"/>
      <c r="I7" s="60">
        <f t="shared" si="0"/>
        <v>25461.564</v>
      </c>
      <c r="J7" s="60">
        <f t="shared" si="0"/>
        <v>814.55</v>
      </c>
      <c r="K7" s="60">
        <f t="shared" si="0"/>
        <v>20846.351000000002</v>
      </c>
      <c r="L7" s="60">
        <f t="shared" si="0"/>
        <v>3800.663</v>
      </c>
      <c r="M7" s="60">
        <f t="shared" si="0"/>
        <v>24647014</v>
      </c>
      <c r="N7" s="60">
        <f t="shared" si="0"/>
        <v>0</v>
      </c>
      <c r="O7" s="60"/>
      <c r="P7" s="60">
        <f t="shared" si="0"/>
        <v>6269821.817</v>
      </c>
      <c r="Q7" s="60">
        <f t="shared" si="0"/>
        <v>208743.03100000002</v>
      </c>
      <c r="R7" s="60">
        <f t="shared" si="0"/>
        <v>5107911.358</v>
      </c>
      <c r="S7" s="61">
        <f t="shared" si="0"/>
        <v>953167.4280000001</v>
      </c>
    </row>
    <row r="8" spans="2:19" ht="29.25" customHeight="1">
      <c r="B8" s="53">
        <v>2003</v>
      </c>
      <c r="C8" s="56"/>
      <c r="D8" s="60">
        <f>+SUM(D26:D29)</f>
        <v>42284</v>
      </c>
      <c r="E8" s="60">
        <f aca="true" t="shared" si="1" ref="E8:S8">+SUM(E26:E29)</f>
        <v>1407</v>
      </c>
      <c r="F8" s="60">
        <f t="shared" si="1"/>
        <v>36785</v>
      </c>
      <c r="G8" s="60">
        <f t="shared" si="1"/>
        <v>4092</v>
      </c>
      <c r="H8" s="60"/>
      <c r="I8" s="60">
        <f t="shared" si="1"/>
        <v>32511.687000000005</v>
      </c>
      <c r="J8" s="60">
        <f t="shared" si="1"/>
        <v>1208.758</v>
      </c>
      <c r="K8" s="60">
        <f t="shared" si="1"/>
        <v>27599.129999999997</v>
      </c>
      <c r="L8" s="60">
        <f t="shared" si="1"/>
        <v>3703.799</v>
      </c>
      <c r="M8" s="60">
        <f t="shared" si="1"/>
        <v>31302929</v>
      </c>
      <c r="N8" s="60">
        <f t="shared" si="1"/>
        <v>31302929</v>
      </c>
      <c r="O8" s="60"/>
      <c r="P8" s="60">
        <f t="shared" si="1"/>
        <v>9666981.664</v>
      </c>
      <c r="Q8" s="60">
        <f t="shared" si="1"/>
        <v>379339.397</v>
      </c>
      <c r="R8" s="60">
        <f t="shared" si="1"/>
        <v>8186770.2809999995</v>
      </c>
      <c r="S8" s="61">
        <f t="shared" si="1"/>
        <v>1100871.986</v>
      </c>
    </row>
    <row r="9" spans="2:19" ht="29.25" customHeight="1">
      <c r="B9" s="53">
        <v>2004</v>
      </c>
      <c r="C9" s="56"/>
      <c r="D9" s="60">
        <f>+SUM(D30:D33)</f>
        <v>65286</v>
      </c>
      <c r="E9" s="60">
        <f aca="true" t="shared" si="2" ref="E9:S9">+SUM(E30:E33)</f>
        <v>1485</v>
      </c>
      <c r="F9" s="60">
        <f t="shared" si="2"/>
        <v>58915</v>
      </c>
      <c r="G9" s="60">
        <f t="shared" si="2"/>
        <v>4886</v>
      </c>
      <c r="H9" s="60"/>
      <c r="I9" s="60">
        <f t="shared" si="2"/>
        <v>51080.151</v>
      </c>
      <c r="J9" s="60">
        <f t="shared" si="2"/>
        <v>2656.444</v>
      </c>
      <c r="K9" s="60">
        <f t="shared" si="2"/>
        <v>43904.402</v>
      </c>
      <c r="L9" s="60">
        <f t="shared" si="2"/>
        <v>4519.305</v>
      </c>
      <c r="M9" s="60">
        <f t="shared" si="2"/>
        <v>48423707</v>
      </c>
      <c r="N9" s="60">
        <f t="shared" si="2"/>
        <v>48423707</v>
      </c>
      <c r="O9" s="60"/>
      <c r="P9" s="60">
        <f t="shared" si="2"/>
        <v>17586264.682</v>
      </c>
      <c r="Q9" s="60">
        <f t="shared" si="2"/>
        <v>979913.842</v>
      </c>
      <c r="R9" s="60">
        <f t="shared" si="2"/>
        <v>15060296.981</v>
      </c>
      <c r="S9" s="61">
        <f t="shared" si="2"/>
        <v>1546053.859</v>
      </c>
    </row>
    <row r="10" spans="2:19" ht="29.25" customHeight="1">
      <c r="B10" s="53">
        <v>2005</v>
      </c>
      <c r="C10" s="56"/>
      <c r="D10" s="60">
        <f>+SUM(D34:D37)</f>
        <v>99220</v>
      </c>
      <c r="E10" s="60">
        <f aca="true" t="shared" si="3" ref="E10:S10">+SUM(E34:E37)</f>
        <v>3145</v>
      </c>
      <c r="F10" s="60">
        <f t="shared" si="3"/>
        <v>90874</v>
      </c>
      <c r="G10" s="60">
        <f t="shared" si="3"/>
        <v>5201</v>
      </c>
      <c r="H10" s="60"/>
      <c r="I10" s="60">
        <f t="shared" si="3"/>
        <v>82297.99799999999</v>
      </c>
      <c r="J10" s="60">
        <f t="shared" si="3"/>
        <v>7132.374000000001</v>
      </c>
      <c r="K10" s="60">
        <f t="shared" si="3"/>
        <v>69576.527</v>
      </c>
      <c r="L10" s="60">
        <f t="shared" si="3"/>
        <v>5589.097</v>
      </c>
      <c r="M10" s="60">
        <f t="shared" si="3"/>
        <v>48074936</v>
      </c>
      <c r="N10" s="60">
        <f t="shared" si="3"/>
        <v>75165624</v>
      </c>
      <c r="O10" s="60"/>
      <c r="P10" s="60">
        <f t="shared" si="3"/>
        <v>31363771.785000004</v>
      </c>
      <c r="Q10" s="60">
        <f t="shared" si="3"/>
        <v>2769884.976</v>
      </c>
      <c r="R10" s="60">
        <f t="shared" si="3"/>
        <v>26458935.787</v>
      </c>
      <c r="S10" s="61">
        <f t="shared" si="3"/>
        <v>2134951.022</v>
      </c>
    </row>
    <row r="11" spans="2:19" ht="29.25" customHeight="1">
      <c r="B11" s="53">
        <v>2006</v>
      </c>
      <c r="C11" s="56"/>
      <c r="D11" s="60">
        <f>+SUM(D38:D41)</f>
        <v>99451</v>
      </c>
      <c r="E11" s="60">
        <f aca="true" t="shared" si="4" ref="E11:S11">+SUM(E38:E41)</f>
        <v>1478</v>
      </c>
      <c r="F11" s="60">
        <f t="shared" si="4"/>
        <v>92784</v>
      </c>
      <c r="G11" s="60">
        <f t="shared" si="4"/>
        <v>5189</v>
      </c>
      <c r="H11" s="60"/>
      <c r="I11" s="60">
        <f t="shared" si="4"/>
        <v>92941.776</v>
      </c>
      <c r="J11" s="60">
        <f t="shared" si="4"/>
        <v>4248.252</v>
      </c>
      <c r="K11" s="60">
        <f t="shared" si="4"/>
        <v>80266.938</v>
      </c>
      <c r="L11" s="60">
        <f t="shared" si="4"/>
        <v>8426.586</v>
      </c>
      <c r="M11" s="60">
        <f t="shared" si="4"/>
        <v>0</v>
      </c>
      <c r="N11" s="60">
        <f t="shared" si="4"/>
        <v>88693524</v>
      </c>
      <c r="O11" s="60"/>
      <c r="P11" s="60">
        <f t="shared" si="4"/>
        <v>42522195.384</v>
      </c>
      <c r="Q11" s="60">
        <f t="shared" si="4"/>
        <v>1935394.9559999998</v>
      </c>
      <c r="R11" s="60">
        <f t="shared" si="4"/>
        <v>36788590.697</v>
      </c>
      <c r="S11" s="61">
        <f t="shared" si="4"/>
        <v>3798209.731</v>
      </c>
    </row>
    <row r="12" spans="2:19" ht="29.25" customHeight="1">
      <c r="B12" s="53">
        <v>2007</v>
      </c>
      <c r="C12" s="56"/>
      <c r="D12" s="60">
        <f>+SUM(D42:D45)</f>
        <v>91610</v>
      </c>
      <c r="E12" s="60">
        <f aca="true" t="shared" si="5" ref="E12:S12">+SUM(E42:E45)</f>
        <v>2618</v>
      </c>
      <c r="F12" s="60">
        <f t="shared" si="5"/>
        <v>84586</v>
      </c>
      <c r="G12" s="60">
        <f t="shared" si="5"/>
        <v>4406</v>
      </c>
      <c r="H12" s="60"/>
      <c r="I12" s="60">
        <f t="shared" si="5"/>
        <v>89807.2</v>
      </c>
      <c r="J12" s="60">
        <f t="shared" si="5"/>
        <v>5314.933999999999</v>
      </c>
      <c r="K12" s="60">
        <f t="shared" si="5"/>
        <v>77666.419</v>
      </c>
      <c r="L12" s="60">
        <f t="shared" si="5"/>
        <v>6825.847</v>
      </c>
      <c r="M12" s="60">
        <f t="shared" si="5"/>
        <v>0</v>
      </c>
      <c r="N12" s="60">
        <f t="shared" si="5"/>
        <v>41759938</v>
      </c>
      <c r="O12" s="60"/>
      <c r="P12" s="60">
        <f t="shared" si="5"/>
        <v>44888282.041</v>
      </c>
      <c r="Q12" s="60">
        <f t="shared" si="5"/>
        <v>2692125.529</v>
      </c>
      <c r="R12" s="60">
        <f t="shared" si="5"/>
        <v>38928531.473000005</v>
      </c>
      <c r="S12" s="61">
        <f t="shared" si="5"/>
        <v>3267625.039</v>
      </c>
    </row>
    <row r="13" spans="2:19" ht="23.25">
      <c r="B13" s="53">
        <v>2008</v>
      </c>
      <c r="C13" s="56"/>
      <c r="D13" s="60">
        <f>+SUM(D46:D49)</f>
        <v>81003</v>
      </c>
      <c r="E13" s="60">
        <f aca="true" t="shared" si="6" ref="E13:S13">+SUM(E46:E49)</f>
        <v>4096</v>
      </c>
      <c r="F13" s="60">
        <f t="shared" si="6"/>
        <v>73886</v>
      </c>
      <c r="G13" s="60">
        <f t="shared" si="6"/>
        <v>3021</v>
      </c>
      <c r="H13" s="60"/>
      <c r="I13" s="60">
        <f t="shared" si="6"/>
        <v>74340.807</v>
      </c>
      <c r="J13" s="60">
        <f t="shared" si="6"/>
        <v>7562.569</v>
      </c>
      <c r="K13" s="60">
        <f t="shared" si="6"/>
        <v>61726.943</v>
      </c>
      <c r="L13" s="60">
        <f t="shared" si="6"/>
        <v>5051.295</v>
      </c>
      <c r="M13" s="60">
        <f t="shared" si="6"/>
        <v>0</v>
      </c>
      <c r="N13" s="60">
        <f t="shared" si="6"/>
        <v>0</v>
      </c>
      <c r="O13" s="60"/>
      <c r="P13" s="60">
        <f t="shared" si="6"/>
        <v>42492549.30500001</v>
      </c>
      <c r="Q13" s="60">
        <f t="shared" si="6"/>
        <v>4401763.737</v>
      </c>
      <c r="R13" s="60">
        <f t="shared" si="6"/>
        <v>35227161.942</v>
      </c>
      <c r="S13" s="61">
        <f t="shared" si="6"/>
        <v>2863623.626</v>
      </c>
    </row>
    <row r="14" spans="2:19" ht="23.25">
      <c r="B14" s="53">
        <v>2009</v>
      </c>
      <c r="C14" s="56"/>
      <c r="D14" s="60">
        <f>+SUM(D50:D53)</f>
        <v>79021</v>
      </c>
      <c r="E14" s="60">
        <f aca="true" t="shared" si="7" ref="E14:S14">+SUM(E50:E53)</f>
        <v>2566</v>
      </c>
      <c r="F14" s="60">
        <f t="shared" si="7"/>
        <v>73088</v>
      </c>
      <c r="G14" s="60">
        <f t="shared" si="7"/>
        <v>3367</v>
      </c>
      <c r="H14" s="60"/>
      <c r="I14" s="60">
        <f t="shared" si="7"/>
        <v>77912.16799999999</v>
      </c>
      <c r="J14" s="60">
        <f t="shared" si="7"/>
        <v>6782.501</v>
      </c>
      <c r="K14" s="60">
        <f t="shared" si="7"/>
        <v>65524.333</v>
      </c>
      <c r="L14" s="60">
        <f t="shared" si="7"/>
        <v>5605.333999999999</v>
      </c>
      <c r="M14" s="60">
        <f t="shared" si="7"/>
        <v>0</v>
      </c>
      <c r="N14" s="60">
        <f t="shared" si="7"/>
        <v>0</v>
      </c>
      <c r="O14" s="60"/>
      <c r="P14" s="60">
        <f t="shared" si="7"/>
        <v>42317181.296</v>
      </c>
      <c r="Q14" s="60">
        <f t="shared" si="7"/>
        <v>3805018.7869999995</v>
      </c>
      <c r="R14" s="60">
        <f t="shared" si="7"/>
        <v>35517679.552999996</v>
      </c>
      <c r="S14" s="61">
        <f t="shared" si="7"/>
        <v>2994482.9560000002</v>
      </c>
    </row>
    <row r="15" spans="2:19" ht="23.25">
      <c r="B15" s="53">
        <v>2010</v>
      </c>
      <c r="C15" s="56"/>
      <c r="D15" s="60">
        <f>+SUM(D54:D57)</f>
        <v>119625</v>
      </c>
      <c r="E15" s="60">
        <f aca="true" t="shared" si="8" ref="E15:S15">+SUM(E54:E57)</f>
        <v>4023</v>
      </c>
      <c r="F15" s="60">
        <f t="shared" si="8"/>
        <v>111578</v>
      </c>
      <c r="G15" s="60">
        <f t="shared" si="8"/>
        <v>4024</v>
      </c>
      <c r="H15" s="60"/>
      <c r="I15" s="60">
        <f t="shared" si="8"/>
        <v>139087.11700000003</v>
      </c>
      <c r="J15" s="60">
        <f t="shared" si="8"/>
        <v>10403.214</v>
      </c>
      <c r="K15" s="60">
        <f t="shared" si="8"/>
        <v>119792.081</v>
      </c>
      <c r="L15" s="60">
        <f t="shared" si="8"/>
        <v>8891.822</v>
      </c>
      <c r="M15" s="60">
        <f t="shared" si="8"/>
        <v>0</v>
      </c>
      <c r="N15" s="60">
        <f t="shared" si="8"/>
        <v>0</v>
      </c>
      <c r="O15" s="60"/>
      <c r="P15" s="60">
        <f t="shared" si="8"/>
        <v>80940272.319</v>
      </c>
      <c r="Q15" s="60">
        <f t="shared" si="8"/>
        <v>6130203.920000001</v>
      </c>
      <c r="R15" s="60">
        <f t="shared" si="8"/>
        <v>69653022.62200001</v>
      </c>
      <c r="S15" s="61">
        <f t="shared" si="8"/>
        <v>5157045.777000001</v>
      </c>
    </row>
    <row r="16" spans="2:19" ht="23.25">
      <c r="B16" s="53">
        <v>2011</v>
      </c>
      <c r="C16" s="56"/>
      <c r="D16" s="60">
        <f>+SUM(D58:D61)</f>
        <v>87246</v>
      </c>
      <c r="E16" s="60">
        <f aca="true" t="shared" si="9" ref="E16:S16">+SUM(E58:E61)</f>
        <v>2965</v>
      </c>
      <c r="F16" s="60">
        <f t="shared" si="9"/>
        <v>82945</v>
      </c>
      <c r="G16" s="60">
        <f t="shared" si="9"/>
        <v>1336</v>
      </c>
      <c r="H16" s="60"/>
      <c r="I16" s="60">
        <f t="shared" si="9"/>
        <v>93459.859</v>
      </c>
      <c r="J16" s="60">
        <f t="shared" si="9"/>
        <v>6890.941</v>
      </c>
      <c r="K16" s="60">
        <f t="shared" si="9"/>
        <v>84075.46399999999</v>
      </c>
      <c r="L16" s="60">
        <f t="shared" si="9"/>
        <v>2493.454</v>
      </c>
      <c r="M16" s="60">
        <f t="shared" si="9"/>
        <v>0</v>
      </c>
      <c r="N16" s="60">
        <f t="shared" si="9"/>
        <v>0</v>
      </c>
      <c r="O16" s="60"/>
      <c r="P16" s="60">
        <f t="shared" si="9"/>
        <v>61550053.583000004</v>
      </c>
      <c r="Q16" s="60">
        <f t="shared" si="9"/>
        <v>4672371.733999999</v>
      </c>
      <c r="R16" s="60">
        <f t="shared" si="9"/>
        <v>55284394.994</v>
      </c>
      <c r="S16" s="61">
        <f t="shared" si="9"/>
        <v>1593286.855</v>
      </c>
    </row>
    <row r="17" spans="2:19" ht="23.25">
      <c r="B17" s="53">
        <v>2012</v>
      </c>
      <c r="C17" s="56"/>
      <c r="D17" s="60">
        <f>+SUM(D62:D65)</f>
        <v>89271</v>
      </c>
      <c r="E17" s="60">
        <f>+SUM(E62:E65)</f>
        <v>3113</v>
      </c>
      <c r="F17" s="60">
        <f>+SUM(F62:F65)</f>
        <v>85149</v>
      </c>
      <c r="G17" s="60">
        <f>+SUM(G62:G65)</f>
        <v>1009</v>
      </c>
      <c r="H17" s="60"/>
      <c r="I17" s="60">
        <f aca="true" t="shared" si="10" ref="I17:N17">+SUM(I62:I65)</f>
        <v>113047.329</v>
      </c>
      <c r="J17" s="60">
        <f t="shared" si="10"/>
        <v>10473.764000000001</v>
      </c>
      <c r="K17" s="60">
        <f t="shared" si="10"/>
        <v>100635.324</v>
      </c>
      <c r="L17" s="60">
        <f t="shared" si="10"/>
        <v>1938.241</v>
      </c>
      <c r="M17" s="60">
        <f t="shared" si="10"/>
        <v>0</v>
      </c>
      <c r="N17" s="60">
        <f t="shared" si="10"/>
        <v>0</v>
      </c>
      <c r="O17" s="60"/>
      <c r="P17" s="60">
        <f>+SUM(P62:P65)</f>
        <v>78415853.991</v>
      </c>
      <c r="Q17" s="60">
        <f>+SUM(Q62:Q65)</f>
        <v>7642255.936</v>
      </c>
      <c r="R17" s="60">
        <f>+SUM(R62:R65)</f>
        <v>69430228.914</v>
      </c>
      <c r="S17" s="61">
        <f>+SUM(S62:S65)</f>
        <v>1343369.141</v>
      </c>
    </row>
    <row r="18" spans="2:19" ht="23.25">
      <c r="B18" s="53">
        <v>2013</v>
      </c>
      <c r="C18" s="56"/>
      <c r="D18" s="60">
        <f>+SUM(D66:D69)</f>
        <v>99371</v>
      </c>
      <c r="E18" s="60">
        <f>+SUM(E66:E69)</f>
        <v>2474</v>
      </c>
      <c r="F18" s="60">
        <f>+SUM(F66:F69)</f>
        <v>94331</v>
      </c>
      <c r="G18" s="60">
        <f>+SUM(G66:G69)</f>
        <v>2566</v>
      </c>
      <c r="H18" s="60"/>
      <c r="I18" s="60">
        <f>+SUM(I66:I69)</f>
        <v>125620.018</v>
      </c>
      <c r="J18" s="60">
        <f>+SUM(J66:J69)</f>
        <v>9749.249</v>
      </c>
      <c r="K18" s="60">
        <f>+SUM(K66:K69)</f>
        <v>112993.71</v>
      </c>
      <c r="L18" s="60">
        <f>+SUM(L66:L69)</f>
        <v>2877.059</v>
      </c>
      <c r="M18" s="60"/>
      <c r="N18" s="60"/>
      <c r="O18" s="60"/>
      <c r="P18" s="60">
        <f>+SUM(P66:P69)</f>
        <v>91528252.405</v>
      </c>
      <c r="Q18" s="60">
        <f>+SUM(Q66:Q69)</f>
        <v>7339172.558</v>
      </c>
      <c r="R18" s="60">
        <f>+SUM(R66:R69)</f>
        <v>82140706.798</v>
      </c>
      <c r="S18" s="61">
        <f>+SUM(S66:S69)</f>
        <v>2048373.049</v>
      </c>
    </row>
    <row r="19" spans="2:19" ht="23.25">
      <c r="B19" s="53">
        <v>2014</v>
      </c>
      <c r="C19" s="56"/>
      <c r="D19" s="60">
        <f>+SUM(D70:D73)</f>
        <v>115525</v>
      </c>
      <c r="E19" s="60">
        <f>+SUM(E70:E73)</f>
        <v>2341</v>
      </c>
      <c r="F19" s="60">
        <f>+SUM(F70:F73)</f>
        <v>111617</v>
      </c>
      <c r="G19" s="60">
        <f>+SUM(G70:G73)</f>
        <v>1567</v>
      </c>
      <c r="H19" s="60"/>
      <c r="I19" s="60">
        <f>+SUM(I70:I73)</f>
        <v>161312.555</v>
      </c>
      <c r="J19" s="60">
        <f>+SUM(J70:J73)</f>
        <v>7015.702</v>
      </c>
      <c r="K19" s="60">
        <f>+SUM(K70:K73)</f>
        <v>151450.63199999998</v>
      </c>
      <c r="L19" s="60">
        <f>+SUM(L70:L73)</f>
        <v>2847.221</v>
      </c>
      <c r="M19" s="60"/>
      <c r="N19" s="60"/>
      <c r="O19" s="60"/>
      <c r="P19" s="60">
        <f>+SUM(P70:P73)</f>
        <v>130005688.253</v>
      </c>
      <c r="Q19" s="60">
        <f>+SUM(Q70:Q73)</f>
        <v>5796376.373000001</v>
      </c>
      <c r="R19" s="60">
        <f>+SUM(R70:R73)</f>
        <v>121958113.416</v>
      </c>
      <c r="S19" s="60">
        <f>+SUM(S70:S73)</f>
        <v>2251198.4639999997</v>
      </c>
    </row>
    <row r="20" spans="2:25" ht="23.25">
      <c r="B20" s="53">
        <v>2015</v>
      </c>
      <c r="C20" s="56"/>
      <c r="D20" s="60">
        <v>106778</v>
      </c>
      <c r="E20" s="60">
        <v>5966</v>
      </c>
      <c r="F20" s="60">
        <v>99476</v>
      </c>
      <c r="G20" s="60">
        <v>1336</v>
      </c>
      <c r="H20" s="60"/>
      <c r="I20" s="60">
        <v>166003</v>
      </c>
      <c r="J20" s="81">
        <v>38338</v>
      </c>
      <c r="K20" s="60">
        <v>124834</v>
      </c>
      <c r="L20" s="60">
        <v>2831</v>
      </c>
      <c r="M20" s="60"/>
      <c r="N20" s="60"/>
      <c r="O20" s="60"/>
      <c r="P20" s="60">
        <v>159335580</v>
      </c>
      <c r="Q20" s="60">
        <v>20214906</v>
      </c>
      <c r="R20" s="60">
        <v>136722976</v>
      </c>
      <c r="S20" s="60">
        <v>2397697</v>
      </c>
      <c r="Y20" s="33"/>
    </row>
    <row r="21" spans="2:25" ht="23.25">
      <c r="B21" s="53"/>
      <c r="C21" s="5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Y21" s="33"/>
    </row>
    <row r="22" spans="2:25" ht="23.25">
      <c r="B22" s="53">
        <v>2002</v>
      </c>
      <c r="C22" s="56" t="s">
        <v>10</v>
      </c>
      <c r="D22" s="60">
        <f>SUM(E22:G22)</f>
        <v>5136</v>
      </c>
      <c r="E22" s="60">
        <v>127</v>
      </c>
      <c r="F22" s="60">
        <v>4432</v>
      </c>
      <c r="G22" s="60">
        <v>577</v>
      </c>
      <c r="H22" s="60"/>
      <c r="I22" s="60">
        <f>SUM(J22:L22)</f>
        <v>3324.0910000000003</v>
      </c>
      <c r="J22" s="60">
        <v>137.831</v>
      </c>
      <c r="K22" s="60">
        <v>2640.478</v>
      </c>
      <c r="L22" s="60">
        <v>545.782</v>
      </c>
      <c r="M22" s="60">
        <f>(+K22+L22)*1000</f>
        <v>3186260</v>
      </c>
      <c r="N22" s="60"/>
      <c r="O22" s="60"/>
      <c r="P22" s="60">
        <f>SUM(Q22:S22)</f>
        <v>727787.2459999999</v>
      </c>
      <c r="Q22" s="60">
        <v>32762.526</v>
      </c>
      <c r="R22" s="60">
        <v>573915.007</v>
      </c>
      <c r="S22" s="61">
        <v>121109.713</v>
      </c>
      <c r="U22" s="48"/>
      <c r="V22" s="48"/>
      <c r="W22" s="48"/>
      <c r="X22" s="48"/>
      <c r="Y22" s="33"/>
    </row>
    <row r="23" spans="2:25" ht="23.25">
      <c r="B23" s="53"/>
      <c r="C23" s="56" t="s">
        <v>11</v>
      </c>
      <c r="D23" s="60">
        <f aca="true" t="shared" si="11" ref="D23:D64">SUM(E23:G23)</f>
        <v>10019</v>
      </c>
      <c r="E23" s="60">
        <v>268</v>
      </c>
      <c r="F23" s="60">
        <v>8920</v>
      </c>
      <c r="G23" s="60">
        <v>831</v>
      </c>
      <c r="H23" s="60"/>
      <c r="I23" s="60">
        <f aca="true" t="shared" si="12" ref="I23:I71">SUM(J23:L23)</f>
        <v>7247.558999999999</v>
      </c>
      <c r="J23" s="60">
        <v>288.803</v>
      </c>
      <c r="K23" s="60">
        <v>5734.486</v>
      </c>
      <c r="L23" s="60">
        <v>1224.27</v>
      </c>
      <c r="M23" s="60">
        <f aca="true" t="shared" si="13" ref="M23:M36">(+K23+L23)*1000</f>
        <v>6958755.999999999</v>
      </c>
      <c r="N23" s="60"/>
      <c r="O23" s="60"/>
      <c r="P23" s="60">
        <f aca="true" t="shared" si="14" ref="P23:P71">SUM(Q23:S23)</f>
        <v>1719925.7349999999</v>
      </c>
      <c r="Q23" s="60">
        <v>73751.572</v>
      </c>
      <c r="R23" s="60">
        <v>1349010.656</v>
      </c>
      <c r="S23" s="61">
        <v>297163.507</v>
      </c>
      <c r="U23" s="48"/>
      <c r="V23" s="48"/>
      <c r="W23" s="48"/>
      <c r="X23" s="48"/>
      <c r="Y23" s="33"/>
    </row>
    <row r="24" spans="2:25" ht="23.25">
      <c r="B24" s="53"/>
      <c r="C24" s="56" t="s">
        <v>12</v>
      </c>
      <c r="D24" s="60">
        <f t="shared" si="11"/>
        <v>8848</v>
      </c>
      <c r="E24" s="60">
        <v>390</v>
      </c>
      <c r="F24" s="60">
        <v>7653</v>
      </c>
      <c r="G24" s="60">
        <v>805</v>
      </c>
      <c r="H24" s="60"/>
      <c r="I24" s="60">
        <f t="shared" si="12"/>
        <v>6483.615000000001</v>
      </c>
      <c r="J24" s="60">
        <v>207.443</v>
      </c>
      <c r="K24" s="60">
        <v>5504.867</v>
      </c>
      <c r="L24" s="60">
        <v>771.305</v>
      </c>
      <c r="M24" s="60">
        <f t="shared" si="13"/>
        <v>6276172.000000001</v>
      </c>
      <c r="N24" s="60"/>
      <c r="O24" s="60"/>
      <c r="P24" s="60">
        <f t="shared" si="14"/>
        <v>1611978.749</v>
      </c>
      <c r="Q24" s="60">
        <v>54036.027</v>
      </c>
      <c r="R24" s="60">
        <v>1360815.696</v>
      </c>
      <c r="S24" s="61">
        <v>197127.026</v>
      </c>
      <c r="U24" s="48"/>
      <c r="V24" s="48"/>
      <c r="W24" s="48"/>
      <c r="X24" s="48"/>
      <c r="Y24" s="33"/>
    </row>
    <row r="25" spans="2:25" ht="23.25">
      <c r="B25" s="53"/>
      <c r="C25" s="56" t="s">
        <v>13</v>
      </c>
      <c r="D25" s="60">
        <f t="shared" si="11"/>
        <v>12970</v>
      </c>
      <c r="E25" s="60">
        <v>381</v>
      </c>
      <c r="F25" s="60">
        <v>10336</v>
      </c>
      <c r="G25" s="60">
        <v>2253</v>
      </c>
      <c r="H25" s="60"/>
      <c r="I25" s="60">
        <f t="shared" si="12"/>
        <v>8406.299</v>
      </c>
      <c r="J25" s="60">
        <v>180.473</v>
      </c>
      <c r="K25" s="60">
        <v>6966.52</v>
      </c>
      <c r="L25" s="60">
        <v>1259.306</v>
      </c>
      <c r="M25" s="60">
        <f t="shared" si="13"/>
        <v>8225826.000000001</v>
      </c>
      <c r="N25" s="60"/>
      <c r="O25" s="60"/>
      <c r="P25" s="60">
        <f t="shared" si="14"/>
        <v>2210130.087</v>
      </c>
      <c r="Q25" s="60">
        <v>48192.906</v>
      </c>
      <c r="R25" s="60">
        <v>1824169.999</v>
      </c>
      <c r="S25" s="61">
        <v>337767.182</v>
      </c>
      <c r="U25" s="48"/>
      <c r="V25" s="48"/>
      <c r="W25" s="48"/>
      <c r="X25" s="48"/>
      <c r="Y25" s="33"/>
    </row>
    <row r="26" spans="2:24" ht="23.25">
      <c r="B26" s="53">
        <v>2003</v>
      </c>
      <c r="C26" s="56" t="s">
        <v>10</v>
      </c>
      <c r="D26" s="60">
        <f t="shared" si="11"/>
        <v>5652</v>
      </c>
      <c r="E26" s="60">
        <v>163</v>
      </c>
      <c r="F26" s="60">
        <v>5074</v>
      </c>
      <c r="G26" s="60">
        <v>415</v>
      </c>
      <c r="H26" s="60"/>
      <c r="I26" s="60">
        <f t="shared" si="12"/>
        <v>4136.630999999999</v>
      </c>
      <c r="J26" s="60">
        <v>151.053</v>
      </c>
      <c r="K26" s="60">
        <v>3631.801</v>
      </c>
      <c r="L26" s="60">
        <v>353.777</v>
      </c>
      <c r="M26" s="60">
        <f t="shared" si="13"/>
        <v>3985578</v>
      </c>
      <c r="N26" s="60">
        <f>+(L26+K26)*1000</f>
        <v>3985578</v>
      </c>
      <c r="O26" s="60"/>
      <c r="P26" s="60">
        <f t="shared" si="14"/>
        <v>1190346.3320000002</v>
      </c>
      <c r="Q26" s="60">
        <v>44713.817</v>
      </c>
      <c r="R26" s="60">
        <v>1045449.631</v>
      </c>
      <c r="S26" s="61">
        <v>100182.884</v>
      </c>
      <c r="U26" s="48"/>
      <c r="V26" s="48"/>
      <c r="W26" s="48"/>
      <c r="X26" s="48"/>
    </row>
    <row r="27" spans="2:24" ht="23.25">
      <c r="B27" s="53"/>
      <c r="C27" s="56" t="s">
        <v>11</v>
      </c>
      <c r="D27" s="60">
        <f t="shared" si="11"/>
        <v>10310</v>
      </c>
      <c r="E27" s="60">
        <v>337</v>
      </c>
      <c r="F27" s="60">
        <v>8830</v>
      </c>
      <c r="G27" s="60">
        <v>1143</v>
      </c>
      <c r="H27" s="60"/>
      <c r="I27" s="60">
        <f t="shared" si="12"/>
        <v>7913.351000000001</v>
      </c>
      <c r="J27" s="60">
        <v>222.046</v>
      </c>
      <c r="K27" s="60">
        <v>6496.348</v>
      </c>
      <c r="L27" s="60">
        <v>1194.957</v>
      </c>
      <c r="M27" s="60">
        <f t="shared" si="13"/>
        <v>7691305</v>
      </c>
      <c r="N27" s="60">
        <f aca="true" t="shared" si="15" ref="N27:N43">+(L27+K27)*1000</f>
        <v>7691305</v>
      </c>
      <c r="O27" s="60"/>
      <c r="P27" s="60">
        <f t="shared" si="14"/>
        <v>2275558.113</v>
      </c>
      <c r="Q27" s="60">
        <v>66042.66</v>
      </c>
      <c r="R27" s="60">
        <v>1861272.285</v>
      </c>
      <c r="S27" s="61">
        <v>348243.168</v>
      </c>
      <c r="U27" s="48"/>
      <c r="V27" s="48"/>
      <c r="W27" s="48"/>
      <c r="X27" s="48"/>
    </row>
    <row r="28" spans="2:24" ht="23.25">
      <c r="B28" s="53"/>
      <c r="C28" s="56" t="s">
        <v>12</v>
      </c>
      <c r="D28" s="60">
        <f t="shared" si="11"/>
        <v>11544</v>
      </c>
      <c r="E28" s="60">
        <v>743</v>
      </c>
      <c r="F28" s="60">
        <v>9663</v>
      </c>
      <c r="G28" s="60">
        <v>1138</v>
      </c>
      <c r="H28" s="60"/>
      <c r="I28" s="60">
        <f t="shared" si="12"/>
        <v>9143.208</v>
      </c>
      <c r="J28" s="60">
        <v>656.936</v>
      </c>
      <c r="K28" s="60">
        <v>7593.005</v>
      </c>
      <c r="L28" s="60">
        <v>893.267</v>
      </c>
      <c r="M28" s="60">
        <f t="shared" si="13"/>
        <v>8486272</v>
      </c>
      <c r="N28" s="60">
        <f t="shared" si="15"/>
        <v>8486272</v>
      </c>
      <c r="O28" s="60"/>
      <c r="P28" s="60">
        <f t="shared" si="14"/>
        <v>2726643.094</v>
      </c>
      <c r="Q28" s="60">
        <v>209760.452</v>
      </c>
      <c r="R28" s="60">
        <v>2254672.662</v>
      </c>
      <c r="S28" s="61">
        <v>262209.98</v>
      </c>
      <c r="U28" s="48"/>
      <c r="V28" s="48"/>
      <c r="W28" s="48"/>
      <c r="X28" s="48"/>
    </row>
    <row r="29" spans="2:24" ht="23.25">
      <c r="B29" s="53"/>
      <c r="C29" s="56" t="s">
        <v>13</v>
      </c>
      <c r="D29" s="60">
        <f t="shared" si="11"/>
        <v>14778</v>
      </c>
      <c r="E29" s="60">
        <v>164</v>
      </c>
      <c r="F29" s="60">
        <v>13218</v>
      </c>
      <c r="G29" s="60">
        <v>1396</v>
      </c>
      <c r="H29" s="60"/>
      <c r="I29" s="60">
        <f t="shared" si="12"/>
        <v>11318.497000000001</v>
      </c>
      <c r="J29" s="60">
        <v>178.723</v>
      </c>
      <c r="K29" s="60">
        <v>9877.976</v>
      </c>
      <c r="L29" s="60">
        <v>1261.798</v>
      </c>
      <c r="M29" s="60">
        <f t="shared" si="13"/>
        <v>11139774.000000002</v>
      </c>
      <c r="N29" s="60">
        <f t="shared" si="15"/>
        <v>11139774.000000002</v>
      </c>
      <c r="O29" s="60"/>
      <c r="P29" s="60">
        <f t="shared" si="14"/>
        <v>3474434.125</v>
      </c>
      <c r="Q29" s="60">
        <v>58822.468</v>
      </c>
      <c r="R29" s="60">
        <v>3025375.703</v>
      </c>
      <c r="S29" s="61">
        <v>390235.954</v>
      </c>
      <c r="U29" s="48"/>
      <c r="V29" s="48"/>
      <c r="W29" s="48"/>
      <c r="X29" s="48"/>
    </row>
    <row r="30" spans="2:24" ht="23.25">
      <c r="B30" s="53">
        <v>2004</v>
      </c>
      <c r="C30" s="56" t="s">
        <v>10</v>
      </c>
      <c r="D30" s="60">
        <f t="shared" si="11"/>
        <v>12388</v>
      </c>
      <c r="E30" s="60">
        <v>406</v>
      </c>
      <c r="F30" s="60">
        <v>10339</v>
      </c>
      <c r="G30" s="60">
        <v>1643</v>
      </c>
      <c r="H30" s="60"/>
      <c r="I30" s="60">
        <f t="shared" si="12"/>
        <v>9161.971</v>
      </c>
      <c r="J30" s="60">
        <v>357.877</v>
      </c>
      <c r="K30" s="60">
        <v>7510.87</v>
      </c>
      <c r="L30" s="60">
        <v>1293.224</v>
      </c>
      <c r="M30" s="60">
        <f t="shared" si="13"/>
        <v>8804094</v>
      </c>
      <c r="N30" s="60">
        <f t="shared" si="15"/>
        <v>8804094</v>
      </c>
      <c r="O30" s="60"/>
      <c r="P30" s="60">
        <f t="shared" si="14"/>
        <v>2974135.379</v>
      </c>
      <c r="Q30" s="60">
        <v>124232.899</v>
      </c>
      <c r="R30" s="60">
        <v>2428976.329</v>
      </c>
      <c r="S30" s="61">
        <v>420926.151</v>
      </c>
      <c r="U30" s="48"/>
      <c r="V30" s="48"/>
      <c r="W30" s="48"/>
      <c r="X30" s="48"/>
    </row>
    <row r="31" spans="2:24" ht="23.25">
      <c r="B31" s="53"/>
      <c r="C31" s="56" t="s">
        <v>11</v>
      </c>
      <c r="D31" s="60">
        <f t="shared" si="11"/>
        <v>13982</v>
      </c>
      <c r="E31" s="60">
        <v>364</v>
      </c>
      <c r="F31" s="60">
        <v>12788</v>
      </c>
      <c r="G31" s="60">
        <v>830</v>
      </c>
      <c r="H31" s="60"/>
      <c r="I31" s="60">
        <f t="shared" si="12"/>
        <v>11236.407</v>
      </c>
      <c r="J31" s="60">
        <v>432.055</v>
      </c>
      <c r="K31" s="60">
        <v>9931.444</v>
      </c>
      <c r="L31" s="60">
        <v>872.908</v>
      </c>
      <c r="M31" s="60">
        <f t="shared" si="13"/>
        <v>10804351.999999998</v>
      </c>
      <c r="N31" s="60">
        <f t="shared" si="15"/>
        <v>10804351.999999998</v>
      </c>
      <c r="O31" s="60"/>
      <c r="P31" s="60">
        <f t="shared" si="14"/>
        <v>3771667.5530000003</v>
      </c>
      <c r="Q31" s="60">
        <v>155313.075</v>
      </c>
      <c r="R31" s="60">
        <v>3321625.731</v>
      </c>
      <c r="S31" s="61">
        <v>294728.747</v>
      </c>
      <c r="U31" s="48"/>
      <c r="V31" s="48"/>
      <c r="W31" s="48"/>
      <c r="X31" s="48"/>
    </row>
    <row r="32" spans="2:24" ht="23.25">
      <c r="B32" s="53"/>
      <c r="C32" s="56" t="s">
        <v>12</v>
      </c>
      <c r="D32" s="60">
        <f t="shared" si="11"/>
        <v>16051</v>
      </c>
      <c r="E32" s="60">
        <v>225</v>
      </c>
      <c r="F32" s="60">
        <v>14657</v>
      </c>
      <c r="G32" s="60">
        <v>1169</v>
      </c>
      <c r="H32" s="60"/>
      <c r="I32" s="60">
        <f t="shared" si="12"/>
        <v>12796.626999999999</v>
      </c>
      <c r="J32" s="60">
        <v>284.097</v>
      </c>
      <c r="K32" s="60">
        <v>11669.317</v>
      </c>
      <c r="L32" s="60">
        <v>843.213</v>
      </c>
      <c r="M32" s="60">
        <f t="shared" si="13"/>
        <v>12512529.999999998</v>
      </c>
      <c r="N32" s="60">
        <f t="shared" si="15"/>
        <v>12512529.999999998</v>
      </c>
      <c r="O32" s="60"/>
      <c r="P32" s="60">
        <f t="shared" si="14"/>
        <v>4473903.517</v>
      </c>
      <c r="Q32" s="60">
        <v>101964.602</v>
      </c>
      <c r="R32" s="60">
        <v>4078270.968</v>
      </c>
      <c r="S32" s="61">
        <v>293667.947</v>
      </c>
      <c r="U32" s="48"/>
      <c r="V32" s="48"/>
      <c r="W32" s="48"/>
      <c r="X32" s="48"/>
    </row>
    <row r="33" spans="2:24" ht="23.25">
      <c r="B33" s="53"/>
      <c r="C33" s="56" t="s">
        <v>13</v>
      </c>
      <c r="D33" s="74">
        <f t="shared" si="11"/>
        <v>22865</v>
      </c>
      <c r="E33" s="74">
        <v>490</v>
      </c>
      <c r="F33" s="74">
        <v>21131</v>
      </c>
      <c r="G33" s="74">
        <v>1244</v>
      </c>
      <c r="H33" s="74"/>
      <c r="I33" s="74">
        <f t="shared" si="12"/>
        <v>17885.146</v>
      </c>
      <c r="J33" s="74">
        <v>1582.415</v>
      </c>
      <c r="K33" s="74">
        <v>14792.771</v>
      </c>
      <c r="L33" s="74">
        <v>1509.96</v>
      </c>
      <c r="M33" s="74">
        <f t="shared" si="13"/>
        <v>16302731</v>
      </c>
      <c r="N33" s="74">
        <f t="shared" si="15"/>
        <v>16302731</v>
      </c>
      <c r="O33" s="74"/>
      <c r="P33" s="74">
        <f t="shared" si="14"/>
        <v>6366558.232999999</v>
      </c>
      <c r="Q33" s="74">
        <v>598403.266</v>
      </c>
      <c r="R33" s="74">
        <v>5231423.953</v>
      </c>
      <c r="S33" s="75">
        <v>536731.014</v>
      </c>
      <c r="U33" s="48"/>
      <c r="V33" s="48"/>
      <c r="W33" s="48"/>
      <c r="X33" s="48"/>
    </row>
    <row r="34" spans="2:24" ht="23.25">
      <c r="B34" s="53">
        <v>2005</v>
      </c>
      <c r="C34" s="56" t="s">
        <v>10</v>
      </c>
      <c r="D34" s="74">
        <f t="shared" si="11"/>
        <v>15293</v>
      </c>
      <c r="E34" s="74">
        <v>437</v>
      </c>
      <c r="F34" s="74">
        <v>14195</v>
      </c>
      <c r="G34" s="74">
        <v>661</v>
      </c>
      <c r="H34" s="74"/>
      <c r="I34" s="74">
        <f t="shared" si="12"/>
        <v>11382.776999999998</v>
      </c>
      <c r="J34" s="74">
        <v>1203.856</v>
      </c>
      <c r="K34" s="74">
        <v>9493.131</v>
      </c>
      <c r="L34" s="74">
        <v>685.79</v>
      </c>
      <c r="M34" s="74">
        <f t="shared" si="13"/>
        <v>10178920.999999998</v>
      </c>
      <c r="N34" s="74">
        <f t="shared" si="15"/>
        <v>10178920.999999998</v>
      </c>
      <c r="O34" s="74"/>
      <c r="P34" s="74">
        <f t="shared" si="14"/>
        <v>4236313.548</v>
      </c>
      <c r="Q34" s="74">
        <v>465030.535</v>
      </c>
      <c r="R34" s="74">
        <v>3520176.533</v>
      </c>
      <c r="S34" s="75">
        <v>251106.48</v>
      </c>
      <c r="U34" s="48"/>
      <c r="V34" s="48"/>
      <c r="W34" s="48"/>
      <c r="X34" s="48"/>
    </row>
    <row r="35" spans="2:24" ht="23.25">
      <c r="B35" s="53"/>
      <c r="C35" s="56" t="s">
        <v>11</v>
      </c>
      <c r="D35" s="74">
        <f t="shared" si="11"/>
        <v>24967</v>
      </c>
      <c r="E35" s="74">
        <v>1385</v>
      </c>
      <c r="F35" s="74">
        <v>22246</v>
      </c>
      <c r="G35" s="74">
        <v>1336</v>
      </c>
      <c r="H35" s="74"/>
      <c r="I35" s="74">
        <f t="shared" si="12"/>
        <v>20851.773999999998</v>
      </c>
      <c r="J35" s="74">
        <v>3132.222</v>
      </c>
      <c r="K35" s="74">
        <v>16366.954</v>
      </c>
      <c r="L35" s="74">
        <v>1352.598</v>
      </c>
      <c r="M35" s="74">
        <f t="shared" si="13"/>
        <v>17719552</v>
      </c>
      <c r="N35" s="74">
        <f t="shared" si="15"/>
        <v>17719552</v>
      </c>
      <c r="O35" s="74"/>
      <c r="P35" s="74">
        <f t="shared" si="14"/>
        <v>7737952.511</v>
      </c>
      <c r="Q35" s="74">
        <v>1198301.033</v>
      </c>
      <c r="R35" s="74">
        <v>6043499.427</v>
      </c>
      <c r="S35" s="75">
        <v>496152.051</v>
      </c>
      <c r="U35" s="48"/>
      <c r="V35" s="48"/>
      <c r="W35" s="48"/>
      <c r="X35" s="48"/>
    </row>
    <row r="36" spans="2:24" ht="23.25">
      <c r="B36" s="53"/>
      <c r="C36" s="56" t="s">
        <v>12</v>
      </c>
      <c r="D36" s="74">
        <f t="shared" si="11"/>
        <v>25277</v>
      </c>
      <c r="E36" s="74">
        <v>658</v>
      </c>
      <c r="F36" s="74">
        <v>22880</v>
      </c>
      <c r="G36" s="74">
        <v>1739</v>
      </c>
      <c r="H36" s="74"/>
      <c r="I36" s="74">
        <f t="shared" si="12"/>
        <v>21415.244</v>
      </c>
      <c r="J36" s="74">
        <v>1238.781</v>
      </c>
      <c r="K36" s="74">
        <v>18277.049</v>
      </c>
      <c r="L36" s="74">
        <v>1899.414</v>
      </c>
      <c r="M36" s="74">
        <f t="shared" si="13"/>
        <v>20176463</v>
      </c>
      <c r="N36" s="74">
        <f t="shared" si="15"/>
        <v>20176463</v>
      </c>
      <c r="O36" s="74"/>
      <c r="P36" s="74">
        <f t="shared" si="14"/>
        <v>8225338.174000001</v>
      </c>
      <c r="Q36" s="74">
        <v>485319.673</v>
      </c>
      <c r="R36" s="74">
        <v>6997916.078</v>
      </c>
      <c r="S36" s="75">
        <v>742102.423</v>
      </c>
      <c r="U36" s="48"/>
      <c r="V36" s="48"/>
      <c r="W36" s="48"/>
      <c r="X36" s="48"/>
    </row>
    <row r="37" spans="2:24" ht="23.25">
      <c r="B37" s="53"/>
      <c r="C37" s="56" t="s">
        <v>13</v>
      </c>
      <c r="D37" s="74">
        <f t="shared" si="11"/>
        <v>33683</v>
      </c>
      <c r="E37" s="74">
        <v>665</v>
      </c>
      <c r="F37" s="74">
        <v>31553</v>
      </c>
      <c r="G37" s="74">
        <v>1465</v>
      </c>
      <c r="H37" s="74"/>
      <c r="I37" s="74">
        <f t="shared" si="12"/>
        <v>28648.203</v>
      </c>
      <c r="J37" s="74">
        <v>1557.515</v>
      </c>
      <c r="K37" s="74">
        <v>25439.393</v>
      </c>
      <c r="L37" s="74">
        <v>1651.295</v>
      </c>
      <c r="M37" s="74"/>
      <c r="N37" s="74">
        <f t="shared" si="15"/>
        <v>27090688.000000004</v>
      </c>
      <c r="O37" s="74"/>
      <c r="P37" s="74">
        <f t="shared" si="14"/>
        <v>11164167.552</v>
      </c>
      <c r="Q37" s="74">
        <v>621233.735</v>
      </c>
      <c r="R37" s="74">
        <v>9897343.749</v>
      </c>
      <c r="S37" s="75">
        <v>645590.068</v>
      </c>
      <c r="U37" s="48"/>
      <c r="V37" s="48"/>
      <c r="W37" s="48"/>
      <c r="X37" s="48"/>
    </row>
    <row r="38" spans="2:24" ht="23.25">
      <c r="B38" s="53">
        <v>2006</v>
      </c>
      <c r="C38" s="56" t="s">
        <v>10</v>
      </c>
      <c r="D38" s="74">
        <f t="shared" si="11"/>
        <v>18963</v>
      </c>
      <c r="E38" s="74">
        <v>400</v>
      </c>
      <c r="F38" s="74">
        <v>17636</v>
      </c>
      <c r="G38" s="74">
        <v>927</v>
      </c>
      <c r="H38" s="74"/>
      <c r="I38" s="74">
        <f t="shared" si="12"/>
        <v>16994.041</v>
      </c>
      <c r="J38" s="74">
        <v>1411.577</v>
      </c>
      <c r="K38" s="74">
        <v>14381.849</v>
      </c>
      <c r="L38" s="74">
        <v>1200.615</v>
      </c>
      <c r="M38" s="74"/>
      <c r="N38" s="74">
        <f t="shared" si="15"/>
        <v>15582464</v>
      </c>
      <c r="O38" s="74"/>
      <c r="P38" s="74">
        <f t="shared" si="14"/>
        <v>6921656.854</v>
      </c>
      <c r="Q38" s="74">
        <v>587476.1</v>
      </c>
      <c r="R38" s="74">
        <v>5841154.946</v>
      </c>
      <c r="S38" s="75">
        <v>493025.808</v>
      </c>
      <c r="U38" s="48"/>
      <c r="V38" s="48"/>
      <c r="W38" s="48"/>
      <c r="X38" s="48"/>
    </row>
    <row r="39" spans="2:24" ht="23.25">
      <c r="B39" s="53"/>
      <c r="C39" s="56" t="s">
        <v>11</v>
      </c>
      <c r="D39" s="74">
        <f t="shared" si="11"/>
        <v>30410</v>
      </c>
      <c r="E39" s="74">
        <v>344</v>
      </c>
      <c r="F39" s="74">
        <v>28868</v>
      </c>
      <c r="G39" s="74">
        <v>1198</v>
      </c>
      <c r="H39" s="74"/>
      <c r="I39" s="74">
        <f t="shared" si="12"/>
        <v>27230.476</v>
      </c>
      <c r="J39" s="74">
        <v>894.885</v>
      </c>
      <c r="K39" s="74">
        <v>24686.586</v>
      </c>
      <c r="L39" s="74">
        <v>1649.005</v>
      </c>
      <c r="M39" s="74"/>
      <c r="N39" s="74">
        <f t="shared" si="15"/>
        <v>26335591</v>
      </c>
      <c r="O39" s="74"/>
      <c r="P39" s="74">
        <f t="shared" si="14"/>
        <v>12585168.344</v>
      </c>
      <c r="Q39" s="74">
        <v>393893.007</v>
      </c>
      <c r="R39" s="74">
        <v>11434897.914</v>
      </c>
      <c r="S39" s="75">
        <v>756377.423</v>
      </c>
      <c r="U39" s="48"/>
      <c r="V39" s="48"/>
      <c r="W39" s="48"/>
      <c r="X39" s="48"/>
    </row>
    <row r="40" spans="2:24" ht="23.25">
      <c r="B40" s="53"/>
      <c r="C40" s="56" t="s">
        <v>12</v>
      </c>
      <c r="D40" s="74">
        <f t="shared" si="11"/>
        <v>24223</v>
      </c>
      <c r="E40" s="74">
        <v>445</v>
      </c>
      <c r="F40" s="74">
        <v>21984</v>
      </c>
      <c r="G40" s="74">
        <v>1794</v>
      </c>
      <c r="H40" s="74"/>
      <c r="I40" s="74">
        <f t="shared" si="12"/>
        <v>23228.72</v>
      </c>
      <c r="J40" s="74">
        <v>1123.985</v>
      </c>
      <c r="K40" s="74">
        <v>19320.811</v>
      </c>
      <c r="L40" s="74">
        <v>2783.924</v>
      </c>
      <c r="M40" s="74"/>
      <c r="N40" s="74">
        <f t="shared" si="15"/>
        <v>22104735</v>
      </c>
      <c r="O40" s="74"/>
      <c r="P40" s="74">
        <f t="shared" si="14"/>
        <v>10840618.479</v>
      </c>
      <c r="Q40" s="74">
        <v>544158.33</v>
      </c>
      <c r="R40" s="74">
        <v>9028157.3</v>
      </c>
      <c r="S40" s="75">
        <v>1268302.849</v>
      </c>
      <c r="U40" s="48"/>
      <c r="V40" s="48"/>
      <c r="W40" s="48"/>
      <c r="X40" s="48"/>
    </row>
    <row r="41" spans="2:24" ht="23.25">
      <c r="B41" s="53"/>
      <c r="C41" s="56" t="s">
        <v>13</v>
      </c>
      <c r="D41" s="74">
        <f t="shared" si="11"/>
        <v>25855</v>
      </c>
      <c r="E41" s="74">
        <v>289</v>
      </c>
      <c r="F41" s="74">
        <v>24296</v>
      </c>
      <c r="G41" s="74">
        <v>1270</v>
      </c>
      <c r="H41" s="74"/>
      <c r="I41" s="74">
        <f t="shared" si="12"/>
        <v>25488.539</v>
      </c>
      <c r="J41" s="74">
        <v>817.805</v>
      </c>
      <c r="K41" s="74">
        <v>21877.692</v>
      </c>
      <c r="L41" s="74">
        <v>2793.042</v>
      </c>
      <c r="M41" s="74"/>
      <c r="N41" s="74">
        <f t="shared" si="15"/>
        <v>24670734</v>
      </c>
      <c r="O41" s="74"/>
      <c r="P41" s="74">
        <f t="shared" si="14"/>
        <v>12174751.707</v>
      </c>
      <c r="Q41" s="74">
        <v>409867.519</v>
      </c>
      <c r="R41" s="74">
        <v>10484380.537</v>
      </c>
      <c r="S41" s="75">
        <v>1280503.651</v>
      </c>
      <c r="U41" s="48"/>
      <c r="V41" s="48"/>
      <c r="W41" s="48"/>
      <c r="X41" s="48"/>
    </row>
    <row r="42" spans="2:24" ht="23.25">
      <c r="B42" s="53">
        <v>2007</v>
      </c>
      <c r="C42" s="56" t="s">
        <v>10</v>
      </c>
      <c r="D42" s="74">
        <f t="shared" si="11"/>
        <v>19256</v>
      </c>
      <c r="E42" s="74">
        <v>833</v>
      </c>
      <c r="F42" s="74">
        <v>17502</v>
      </c>
      <c r="G42" s="74">
        <v>921</v>
      </c>
      <c r="H42" s="74"/>
      <c r="I42" s="74">
        <f t="shared" si="12"/>
        <v>16858.162</v>
      </c>
      <c r="J42" s="74">
        <v>1006.396</v>
      </c>
      <c r="K42" s="74">
        <v>14630.391</v>
      </c>
      <c r="L42" s="74">
        <v>1221.375</v>
      </c>
      <c r="M42" s="74"/>
      <c r="N42" s="74">
        <f t="shared" si="15"/>
        <v>15851766</v>
      </c>
      <c r="O42" s="74"/>
      <c r="P42" s="74">
        <f t="shared" si="14"/>
        <v>8343046.254000001</v>
      </c>
      <c r="Q42" s="74">
        <v>498859.946</v>
      </c>
      <c r="R42" s="74">
        <v>7254490.91</v>
      </c>
      <c r="S42" s="75">
        <v>589695.398</v>
      </c>
      <c r="U42" s="48"/>
      <c r="V42" s="48"/>
      <c r="W42" s="48"/>
      <c r="X42" s="48"/>
    </row>
    <row r="43" spans="2:24" ht="23.25">
      <c r="B43" s="53"/>
      <c r="C43" s="56" t="s">
        <v>11</v>
      </c>
      <c r="D43" s="74">
        <f t="shared" si="11"/>
        <v>27797</v>
      </c>
      <c r="E43" s="74">
        <v>509</v>
      </c>
      <c r="F43" s="74">
        <v>26037</v>
      </c>
      <c r="G43" s="74">
        <v>1251</v>
      </c>
      <c r="H43" s="74"/>
      <c r="I43" s="74">
        <f t="shared" si="12"/>
        <v>27013.681999999997</v>
      </c>
      <c r="J43" s="74">
        <v>1105.51</v>
      </c>
      <c r="K43" s="74">
        <v>24162.749</v>
      </c>
      <c r="L43" s="74">
        <v>1745.423</v>
      </c>
      <c r="M43" s="74"/>
      <c r="N43" s="74">
        <f t="shared" si="15"/>
        <v>25908172</v>
      </c>
      <c r="O43" s="74"/>
      <c r="P43" s="74">
        <f t="shared" si="14"/>
        <v>13492278.14</v>
      </c>
      <c r="Q43" s="74">
        <v>555609.305</v>
      </c>
      <c r="R43" s="74">
        <v>12112396.22</v>
      </c>
      <c r="S43" s="75">
        <v>824272.615</v>
      </c>
      <c r="U43" s="48"/>
      <c r="V43" s="48"/>
      <c r="W43" s="48"/>
      <c r="X43" s="48"/>
    </row>
    <row r="44" spans="2:24" ht="23.25">
      <c r="B44" s="53"/>
      <c r="C44" s="56" t="s">
        <v>12</v>
      </c>
      <c r="D44" s="74">
        <f t="shared" si="11"/>
        <v>20999</v>
      </c>
      <c r="E44" s="74">
        <v>620</v>
      </c>
      <c r="F44" s="74">
        <v>19226</v>
      </c>
      <c r="G44" s="74">
        <v>1153</v>
      </c>
      <c r="H44" s="74"/>
      <c r="I44" s="74">
        <f t="shared" si="12"/>
        <v>23038.045</v>
      </c>
      <c r="J44" s="74">
        <v>1833.245</v>
      </c>
      <c r="K44" s="74">
        <v>19321.055</v>
      </c>
      <c r="L44" s="74">
        <v>1883.745</v>
      </c>
      <c r="M44" s="74"/>
      <c r="N44" s="74"/>
      <c r="O44" s="74"/>
      <c r="P44" s="74">
        <f t="shared" si="14"/>
        <v>11517618.400999999</v>
      </c>
      <c r="Q44" s="74">
        <v>915908.279</v>
      </c>
      <c r="R44" s="74">
        <v>9704279.996</v>
      </c>
      <c r="S44" s="75">
        <v>897430.126</v>
      </c>
      <c r="U44" s="48"/>
      <c r="V44" s="48"/>
      <c r="W44" s="48"/>
      <c r="X44" s="48"/>
    </row>
    <row r="45" spans="2:24" ht="23.25">
      <c r="B45" s="53"/>
      <c r="C45" s="56" t="s">
        <v>13</v>
      </c>
      <c r="D45" s="74">
        <f t="shared" si="11"/>
        <v>23558</v>
      </c>
      <c r="E45" s="74">
        <v>656</v>
      </c>
      <c r="F45" s="74">
        <v>21821</v>
      </c>
      <c r="G45" s="74">
        <v>1081</v>
      </c>
      <c r="H45" s="74"/>
      <c r="I45" s="74">
        <f t="shared" si="12"/>
        <v>22897.310999999998</v>
      </c>
      <c r="J45" s="74">
        <v>1369.783</v>
      </c>
      <c r="K45" s="74">
        <v>19552.224</v>
      </c>
      <c r="L45" s="74">
        <v>1975.304</v>
      </c>
      <c r="M45" s="74"/>
      <c r="N45" s="74"/>
      <c r="O45" s="74"/>
      <c r="P45" s="74">
        <f t="shared" si="14"/>
        <v>11535339.246</v>
      </c>
      <c r="Q45" s="74">
        <v>721747.999</v>
      </c>
      <c r="R45" s="74">
        <v>9857364.347</v>
      </c>
      <c r="S45" s="75">
        <v>956226.9</v>
      </c>
      <c r="U45" s="48"/>
      <c r="V45" s="48"/>
      <c r="W45" s="48"/>
      <c r="X45" s="48"/>
    </row>
    <row r="46" spans="2:24" ht="23.25">
      <c r="B46" s="53">
        <v>2008</v>
      </c>
      <c r="C46" s="56" t="s">
        <v>10</v>
      </c>
      <c r="D46" s="74">
        <f t="shared" si="11"/>
        <v>18443</v>
      </c>
      <c r="E46" s="74">
        <v>973</v>
      </c>
      <c r="F46" s="74">
        <v>16794</v>
      </c>
      <c r="G46" s="74">
        <v>676</v>
      </c>
      <c r="H46" s="74"/>
      <c r="I46" s="74">
        <f t="shared" si="12"/>
        <v>17751.853</v>
      </c>
      <c r="J46" s="74">
        <v>2142.462</v>
      </c>
      <c r="K46" s="74">
        <v>14234.213</v>
      </c>
      <c r="L46" s="74">
        <v>1375.178</v>
      </c>
      <c r="M46" s="74"/>
      <c r="N46" s="74"/>
      <c r="O46" s="74"/>
      <c r="P46" s="74">
        <f t="shared" si="14"/>
        <v>9864593.513</v>
      </c>
      <c r="Q46" s="74">
        <v>1194040.942</v>
      </c>
      <c r="R46" s="74">
        <v>7910803.96</v>
      </c>
      <c r="S46" s="75">
        <v>759748.611</v>
      </c>
      <c r="U46" s="48"/>
      <c r="V46" s="48"/>
      <c r="W46" s="48"/>
      <c r="X46" s="48"/>
    </row>
    <row r="47" spans="2:24" ht="23.25">
      <c r="B47" s="53"/>
      <c r="C47" s="56" t="s">
        <v>11</v>
      </c>
      <c r="D47" s="74">
        <f t="shared" si="11"/>
        <v>23508</v>
      </c>
      <c r="E47" s="74">
        <v>1036</v>
      </c>
      <c r="F47" s="74">
        <v>21692</v>
      </c>
      <c r="G47" s="74">
        <v>780</v>
      </c>
      <c r="H47" s="74"/>
      <c r="I47" s="74">
        <f t="shared" si="12"/>
        <v>22052.837</v>
      </c>
      <c r="J47" s="74">
        <v>2232.683</v>
      </c>
      <c r="K47" s="74">
        <v>18602.474</v>
      </c>
      <c r="L47" s="74">
        <v>1217.68</v>
      </c>
      <c r="M47" s="74"/>
      <c r="N47" s="74"/>
      <c r="O47" s="74"/>
      <c r="P47" s="74">
        <f t="shared" si="14"/>
        <v>13497649.599000001</v>
      </c>
      <c r="Q47" s="74">
        <v>1419177.903</v>
      </c>
      <c r="R47" s="74">
        <v>11345222.636</v>
      </c>
      <c r="S47" s="75">
        <v>733249.06</v>
      </c>
      <c r="U47" s="48"/>
      <c r="V47" s="48"/>
      <c r="W47" s="48"/>
      <c r="X47" s="48"/>
    </row>
    <row r="48" spans="2:24" ht="23.25">
      <c r="B48" s="53"/>
      <c r="C48" s="56" t="s">
        <v>12</v>
      </c>
      <c r="D48" s="74">
        <f t="shared" si="11"/>
        <v>19444</v>
      </c>
      <c r="E48" s="74">
        <v>852</v>
      </c>
      <c r="F48" s="74">
        <v>17632</v>
      </c>
      <c r="G48" s="74">
        <v>960</v>
      </c>
      <c r="H48" s="74"/>
      <c r="I48" s="74">
        <f t="shared" si="12"/>
        <v>17732.370000000003</v>
      </c>
      <c r="J48" s="74">
        <v>1021.714</v>
      </c>
      <c r="K48" s="74">
        <v>15306.62</v>
      </c>
      <c r="L48" s="74">
        <v>1404.036</v>
      </c>
      <c r="M48" s="74"/>
      <c r="N48" s="74"/>
      <c r="O48" s="74"/>
      <c r="P48" s="74">
        <f t="shared" si="14"/>
        <v>10015082.407000002</v>
      </c>
      <c r="Q48" s="74">
        <v>560691.913</v>
      </c>
      <c r="R48" s="74">
        <v>8657357.278</v>
      </c>
      <c r="S48" s="75">
        <v>797033.216</v>
      </c>
      <c r="U48" s="48"/>
      <c r="V48" s="48"/>
      <c r="W48" s="48"/>
      <c r="X48" s="48"/>
    </row>
    <row r="49" spans="2:24" ht="23.25">
      <c r="B49" s="53"/>
      <c r="C49" s="56" t="s">
        <v>13</v>
      </c>
      <c r="D49" s="74">
        <f t="shared" si="11"/>
        <v>19608</v>
      </c>
      <c r="E49" s="74">
        <v>1235</v>
      </c>
      <c r="F49" s="74">
        <v>17768</v>
      </c>
      <c r="G49" s="74">
        <v>605</v>
      </c>
      <c r="H49" s="74"/>
      <c r="I49" s="74">
        <f t="shared" si="12"/>
        <v>16803.747000000003</v>
      </c>
      <c r="J49" s="74">
        <v>2165.71</v>
      </c>
      <c r="K49" s="74">
        <v>13583.636</v>
      </c>
      <c r="L49" s="74">
        <v>1054.401</v>
      </c>
      <c r="M49" s="74"/>
      <c r="N49" s="74"/>
      <c r="O49" s="74"/>
      <c r="P49" s="74">
        <f t="shared" si="14"/>
        <v>9115223.786</v>
      </c>
      <c r="Q49" s="74">
        <v>1227852.979</v>
      </c>
      <c r="R49" s="74">
        <v>7313778.068</v>
      </c>
      <c r="S49" s="75">
        <v>573592.739</v>
      </c>
      <c r="U49" s="48"/>
      <c r="V49" s="48"/>
      <c r="W49" s="48"/>
      <c r="X49" s="48"/>
    </row>
    <row r="50" spans="2:24" ht="23.25">
      <c r="B50" s="53">
        <v>2009</v>
      </c>
      <c r="C50" s="56" t="s">
        <v>10</v>
      </c>
      <c r="D50" s="74">
        <f t="shared" si="11"/>
        <v>22151</v>
      </c>
      <c r="E50" s="74">
        <v>760</v>
      </c>
      <c r="F50" s="74">
        <v>20315</v>
      </c>
      <c r="G50" s="74">
        <v>1076</v>
      </c>
      <c r="H50" s="74"/>
      <c r="I50" s="74">
        <f t="shared" si="12"/>
        <v>20273.963</v>
      </c>
      <c r="J50" s="74">
        <v>1959.593</v>
      </c>
      <c r="K50" s="74">
        <v>16405.495</v>
      </c>
      <c r="L50" s="74">
        <v>1908.875</v>
      </c>
      <c r="M50" s="74"/>
      <c r="N50" s="74"/>
      <c r="O50" s="74"/>
      <c r="P50" s="74">
        <f t="shared" si="14"/>
        <v>10949223.014999999</v>
      </c>
      <c r="Q50" s="74">
        <v>1060067.179</v>
      </c>
      <c r="R50" s="74">
        <v>8860283.484</v>
      </c>
      <c r="S50" s="75">
        <v>1028872.352</v>
      </c>
      <c r="U50" s="48"/>
      <c r="V50" s="48"/>
      <c r="W50" s="48"/>
      <c r="X50" s="48"/>
    </row>
    <row r="51" spans="2:24" ht="23.25">
      <c r="B51" s="53"/>
      <c r="C51" s="56" t="s">
        <v>11</v>
      </c>
      <c r="D51" s="74">
        <f t="shared" si="11"/>
        <v>18459</v>
      </c>
      <c r="E51" s="74">
        <v>551</v>
      </c>
      <c r="F51" s="74">
        <v>17099</v>
      </c>
      <c r="G51" s="74">
        <v>809</v>
      </c>
      <c r="H51" s="74"/>
      <c r="I51" s="74">
        <f t="shared" si="12"/>
        <v>17377.597</v>
      </c>
      <c r="J51" s="74">
        <v>1145.5</v>
      </c>
      <c r="K51" s="74">
        <v>14651.679</v>
      </c>
      <c r="L51" s="74">
        <v>1580.418</v>
      </c>
      <c r="M51" s="74"/>
      <c r="N51" s="74"/>
      <c r="O51" s="74"/>
      <c r="P51" s="74">
        <f t="shared" si="14"/>
        <v>9347674.181</v>
      </c>
      <c r="Q51" s="74">
        <v>649753.269</v>
      </c>
      <c r="R51" s="74">
        <v>7865936.504</v>
      </c>
      <c r="S51" s="75">
        <v>831984.408</v>
      </c>
      <c r="U51" s="48"/>
      <c r="V51" s="48"/>
      <c r="W51" s="48"/>
      <c r="X51" s="48"/>
    </row>
    <row r="52" spans="2:24" ht="23.25">
      <c r="B52" s="53"/>
      <c r="C52" s="56" t="s">
        <v>12</v>
      </c>
      <c r="D52" s="74">
        <f t="shared" si="11"/>
        <v>17379</v>
      </c>
      <c r="E52" s="74">
        <v>415</v>
      </c>
      <c r="F52" s="74">
        <v>16288</v>
      </c>
      <c r="G52" s="74">
        <v>676</v>
      </c>
      <c r="H52" s="74"/>
      <c r="I52" s="74">
        <f t="shared" si="12"/>
        <v>16293.244999999999</v>
      </c>
      <c r="J52" s="74">
        <v>1206.586</v>
      </c>
      <c r="K52" s="74">
        <v>14291.349</v>
      </c>
      <c r="L52" s="74">
        <v>795.31</v>
      </c>
      <c r="M52" s="74"/>
      <c r="N52" s="74"/>
      <c r="O52" s="74"/>
      <c r="P52" s="74">
        <f t="shared" si="14"/>
        <v>8866928.781000001</v>
      </c>
      <c r="Q52" s="74">
        <v>687050.11</v>
      </c>
      <c r="R52" s="74">
        <v>7760712.928</v>
      </c>
      <c r="S52" s="75">
        <v>419165.743</v>
      </c>
      <c r="U52" s="48"/>
      <c r="V52" s="48"/>
      <c r="W52" s="48"/>
      <c r="X52" s="48"/>
    </row>
    <row r="53" spans="2:24" ht="23.25">
      <c r="B53" s="53"/>
      <c r="C53" s="56" t="s">
        <v>13</v>
      </c>
      <c r="D53" s="74">
        <f t="shared" si="11"/>
        <v>21032</v>
      </c>
      <c r="E53" s="74">
        <v>840</v>
      </c>
      <c r="F53" s="74">
        <v>19386</v>
      </c>
      <c r="G53" s="74">
        <v>806</v>
      </c>
      <c r="H53" s="74"/>
      <c r="I53" s="74">
        <f t="shared" si="12"/>
        <v>23967.363</v>
      </c>
      <c r="J53" s="74">
        <v>2470.822</v>
      </c>
      <c r="K53" s="74">
        <v>20175.81</v>
      </c>
      <c r="L53" s="74">
        <v>1320.731</v>
      </c>
      <c r="M53" s="74"/>
      <c r="N53" s="74"/>
      <c r="O53" s="74"/>
      <c r="P53" s="74">
        <f t="shared" si="14"/>
        <v>13153355.319</v>
      </c>
      <c r="Q53" s="74">
        <v>1408148.229</v>
      </c>
      <c r="R53" s="74">
        <v>11030746.637</v>
      </c>
      <c r="S53" s="75">
        <v>714460.453</v>
      </c>
      <c r="U53" s="48"/>
      <c r="V53" s="48"/>
      <c r="W53" s="48"/>
      <c r="X53" s="48"/>
    </row>
    <row r="54" spans="2:24" ht="23.25">
      <c r="B54" s="53">
        <v>2010</v>
      </c>
      <c r="C54" s="56" t="s">
        <v>10</v>
      </c>
      <c r="D54" s="74">
        <f t="shared" si="11"/>
        <v>18284</v>
      </c>
      <c r="E54" s="74">
        <v>921</v>
      </c>
      <c r="F54" s="74">
        <v>16830</v>
      </c>
      <c r="G54" s="74">
        <v>533</v>
      </c>
      <c r="H54" s="74"/>
      <c r="I54" s="74">
        <f t="shared" si="12"/>
        <v>18431.115999999998</v>
      </c>
      <c r="J54" s="74">
        <v>2142.586</v>
      </c>
      <c r="K54" s="74">
        <v>15340.143</v>
      </c>
      <c r="L54" s="74">
        <v>948.387</v>
      </c>
      <c r="M54" s="74"/>
      <c r="N54" s="74"/>
      <c r="O54" s="74"/>
      <c r="P54" s="74">
        <f t="shared" si="14"/>
        <v>10481301.386</v>
      </c>
      <c r="Q54" s="74">
        <v>1232868.717</v>
      </c>
      <c r="R54" s="74">
        <v>8706371.75</v>
      </c>
      <c r="S54" s="75">
        <v>542060.919</v>
      </c>
      <c r="U54" s="48"/>
      <c r="V54" s="48"/>
      <c r="W54" s="48"/>
      <c r="X54" s="48"/>
    </row>
    <row r="55" spans="2:24" ht="23.25">
      <c r="B55" s="53"/>
      <c r="C55" s="56" t="s">
        <v>11</v>
      </c>
      <c r="D55" s="74">
        <f t="shared" si="11"/>
        <v>23337</v>
      </c>
      <c r="E55" s="74">
        <v>800</v>
      </c>
      <c r="F55" s="74">
        <v>21627</v>
      </c>
      <c r="G55" s="74">
        <v>910</v>
      </c>
      <c r="H55" s="74"/>
      <c r="I55" s="74">
        <f t="shared" si="12"/>
        <v>26358.296</v>
      </c>
      <c r="J55" s="74">
        <v>3092.854</v>
      </c>
      <c r="K55" s="74">
        <v>21449.654</v>
      </c>
      <c r="L55" s="74">
        <v>1815.788</v>
      </c>
      <c r="M55" s="74"/>
      <c r="N55" s="74"/>
      <c r="O55" s="74"/>
      <c r="P55" s="74">
        <f t="shared" si="14"/>
        <v>15009992.29</v>
      </c>
      <c r="Q55" s="74">
        <v>1818486.523</v>
      </c>
      <c r="R55" s="74">
        <v>12190706.443</v>
      </c>
      <c r="S55" s="75">
        <v>1000799.324</v>
      </c>
      <c r="U55" s="48"/>
      <c r="V55" s="48"/>
      <c r="W55" s="48"/>
      <c r="X55" s="48"/>
    </row>
    <row r="56" spans="2:24" ht="23.25">
      <c r="B56" s="53"/>
      <c r="C56" s="56" t="s">
        <v>12</v>
      </c>
      <c r="D56" s="74">
        <f t="shared" si="11"/>
        <v>22638</v>
      </c>
      <c r="E56" s="74">
        <v>971</v>
      </c>
      <c r="F56" s="74">
        <v>20867</v>
      </c>
      <c r="G56" s="74">
        <v>800</v>
      </c>
      <c r="H56" s="74"/>
      <c r="I56" s="74">
        <f t="shared" si="12"/>
        <v>26201.816</v>
      </c>
      <c r="J56" s="74">
        <v>2684.289</v>
      </c>
      <c r="K56" s="74">
        <v>21454.249</v>
      </c>
      <c r="L56" s="74">
        <v>2063.278</v>
      </c>
      <c r="M56" s="74"/>
      <c r="N56" s="74"/>
      <c r="O56" s="74"/>
      <c r="P56" s="74">
        <f t="shared" si="14"/>
        <v>15348752.4</v>
      </c>
      <c r="Q56" s="74">
        <v>1602876.094</v>
      </c>
      <c r="R56" s="74">
        <v>12518487.792</v>
      </c>
      <c r="S56" s="75">
        <v>1227388.514</v>
      </c>
      <c r="U56" s="48"/>
      <c r="V56" s="48"/>
      <c r="W56" s="48"/>
      <c r="X56" s="48"/>
    </row>
    <row r="57" spans="2:24" ht="23.25">
      <c r="B57" s="53"/>
      <c r="C57" s="56" t="s">
        <v>13</v>
      </c>
      <c r="D57" s="74">
        <f t="shared" si="11"/>
        <v>55366</v>
      </c>
      <c r="E57" s="74">
        <v>1331</v>
      </c>
      <c r="F57" s="74">
        <v>52254</v>
      </c>
      <c r="G57" s="74">
        <v>1781</v>
      </c>
      <c r="H57" s="74"/>
      <c r="I57" s="74">
        <f t="shared" si="12"/>
        <v>68095.88900000001</v>
      </c>
      <c r="J57" s="74">
        <v>2483.485</v>
      </c>
      <c r="K57" s="74">
        <v>61548.035</v>
      </c>
      <c r="L57" s="74">
        <v>4064.369</v>
      </c>
      <c r="M57" s="74"/>
      <c r="N57" s="74"/>
      <c r="O57" s="74"/>
      <c r="P57" s="74">
        <f t="shared" si="14"/>
        <v>40100226.24300001</v>
      </c>
      <c r="Q57" s="74">
        <v>1475972.586</v>
      </c>
      <c r="R57" s="74">
        <v>36237456.637</v>
      </c>
      <c r="S57" s="75">
        <v>2386797.02</v>
      </c>
      <c r="U57" s="48"/>
      <c r="V57" s="48"/>
      <c r="W57" s="48"/>
      <c r="X57" s="48"/>
    </row>
    <row r="58" spans="2:24" ht="23.25">
      <c r="B58" s="53">
        <v>2011</v>
      </c>
      <c r="C58" s="56" t="s">
        <v>10</v>
      </c>
      <c r="D58" s="74">
        <f t="shared" si="11"/>
        <v>14566</v>
      </c>
      <c r="E58" s="74">
        <v>553</v>
      </c>
      <c r="F58" s="74">
        <v>13514</v>
      </c>
      <c r="G58" s="74">
        <v>499</v>
      </c>
      <c r="H58" s="74"/>
      <c r="I58" s="74">
        <f t="shared" si="12"/>
        <v>15052.79</v>
      </c>
      <c r="J58" s="74">
        <v>847.709</v>
      </c>
      <c r="K58" s="74">
        <v>13173.894</v>
      </c>
      <c r="L58" s="74">
        <v>1031.187</v>
      </c>
      <c r="M58" s="74"/>
      <c r="N58" s="74"/>
      <c r="O58" s="74"/>
      <c r="P58" s="74">
        <f t="shared" si="14"/>
        <v>9251798.094</v>
      </c>
      <c r="Q58" s="74">
        <v>533857.246</v>
      </c>
      <c r="R58" s="74">
        <v>8120449.311</v>
      </c>
      <c r="S58" s="75">
        <v>597491.537</v>
      </c>
      <c r="U58" s="48"/>
      <c r="V58" s="48"/>
      <c r="W58" s="48"/>
      <c r="X58" s="48"/>
    </row>
    <row r="59" spans="2:24" ht="23.25">
      <c r="B59" s="53"/>
      <c r="C59" s="56" t="s">
        <v>11</v>
      </c>
      <c r="D59" s="74">
        <f t="shared" si="11"/>
        <v>22520</v>
      </c>
      <c r="E59" s="74">
        <v>997</v>
      </c>
      <c r="F59" s="74">
        <v>21278</v>
      </c>
      <c r="G59" s="74">
        <v>245</v>
      </c>
      <c r="H59" s="74"/>
      <c r="I59" s="74">
        <f t="shared" si="12"/>
        <v>23320.303</v>
      </c>
      <c r="J59" s="74">
        <v>2211.9</v>
      </c>
      <c r="K59" s="74">
        <v>20742.976</v>
      </c>
      <c r="L59" s="74">
        <v>365.427</v>
      </c>
      <c r="M59" s="74"/>
      <c r="N59" s="74"/>
      <c r="O59" s="74"/>
      <c r="P59" s="74">
        <f t="shared" si="14"/>
        <v>15141603.138</v>
      </c>
      <c r="Q59" s="74">
        <v>1483163.321</v>
      </c>
      <c r="R59" s="74">
        <v>13421375.893</v>
      </c>
      <c r="S59" s="75">
        <v>237063.924</v>
      </c>
      <c r="U59" s="48"/>
      <c r="V59" s="48"/>
      <c r="W59" s="48"/>
      <c r="X59" s="48"/>
    </row>
    <row r="60" spans="2:24" ht="23.25">
      <c r="B60" s="53"/>
      <c r="C60" s="56" t="s">
        <v>12</v>
      </c>
      <c r="D60" s="74">
        <f t="shared" si="11"/>
        <v>20697</v>
      </c>
      <c r="E60" s="74">
        <v>696</v>
      </c>
      <c r="F60" s="74">
        <v>19733</v>
      </c>
      <c r="G60" s="74">
        <v>268</v>
      </c>
      <c r="H60" s="74"/>
      <c r="I60" s="74">
        <f t="shared" si="12"/>
        <v>22877.392</v>
      </c>
      <c r="J60" s="74">
        <v>1800.279</v>
      </c>
      <c r="K60" s="74">
        <v>20451.515</v>
      </c>
      <c r="L60" s="74">
        <v>625.598</v>
      </c>
      <c r="M60" s="74"/>
      <c r="N60" s="74"/>
      <c r="O60" s="74"/>
      <c r="P60" s="74">
        <f t="shared" si="14"/>
        <v>15403470.167000001</v>
      </c>
      <c r="Q60" s="74">
        <v>1250327.835</v>
      </c>
      <c r="R60" s="74">
        <v>13718667.943</v>
      </c>
      <c r="S60" s="75">
        <v>434474.389</v>
      </c>
      <c r="U60" s="48"/>
      <c r="V60" s="48"/>
      <c r="W60" s="48"/>
      <c r="X60" s="48"/>
    </row>
    <row r="61" spans="2:24" ht="23.25">
      <c r="B61" s="53"/>
      <c r="C61" s="56" t="s">
        <v>13</v>
      </c>
      <c r="D61" s="74">
        <f t="shared" si="11"/>
        <v>29463</v>
      </c>
      <c r="E61" s="74">
        <v>719</v>
      </c>
      <c r="F61" s="74">
        <v>28420</v>
      </c>
      <c r="G61" s="74">
        <v>324</v>
      </c>
      <c r="H61" s="74"/>
      <c r="I61" s="74">
        <f t="shared" si="12"/>
        <v>32209.374</v>
      </c>
      <c r="J61" s="74">
        <v>2031.053</v>
      </c>
      <c r="K61" s="74">
        <v>29707.079</v>
      </c>
      <c r="L61" s="74">
        <v>471.242</v>
      </c>
      <c r="M61" s="74"/>
      <c r="N61" s="74"/>
      <c r="O61" s="74"/>
      <c r="P61" s="74">
        <f t="shared" si="14"/>
        <v>21753182.183999997</v>
      </c>
      <c r="Q61" s="74">
        <v>1405023.332</v>
      </c>
      <c r="R61" s="74">
        <v>20023901.847</v>
      </c>
      <c r="S61" s="75">
        <v>324257.005</v>
      </c>
      <c r="U61" s="48"/>
      <c r="V61" s="48"/>
      <c r="W61" s="48"/>
      <c r="X61" s="48"/>
    </row>
    <row r="62" spans="2:24" ht="23.25">
      <c r="B62" s="53">
        <v>2012</v>
      </c>
      <c r="C62" s="56" t="s">
        <v>10</v>
      </c>
      <c r="D62" s="74">
        <f>SUM(E62:G62)</f>
        <v>16972</v>
      </c>
      <c r="E62" s="74">
        <v>613</v>
      </c>
      <c r="F62" s="74">
        <v>16232</v>
      </c>
      <c r="G62" s="74">
        <v>127</v>
      </c>
      <c r="H62" s="74"/>
      <c r="I62" s="74">
        <f t="shared" si="12"/>
        <v>21780.431999999997</v>
      </c>
      <c r="J62" s="74">
        <v>3339.493</v>
      </c>
      <c r="K62" s="74">
        <v>18012.874</v>
      </c>
      <c r="L62" s="74">
        <v>428.065</v>
      </c>
      <c r="M62" s="74"/>
      <c r="N62" s="74"/>
      <c r="O62" s="74"/>
      <c r="P62" s="74">
        <f t="shared" si="14"/>
        <v>15041191.543</v>
      </c>
      <c r="Q62" s="74">
        <v>2384518.659</v>
      </c>
      <c r="R62" s="74">
        <v>12355219.286</v>
      </c>
      <c r="S62" s="75">
        <v>301453.598</v>
      </c>
      <c r="U62" s="48"/>
      <c r="V62" s="48"/>
      <c r="W62" s="48"/>
      <c r="X62" s="48"/>
    </row>
    <row r="63" spans="2:24" ht="23.25">
      <c r="B63" s="53"/>
      <c r="C63" s="56" t="s">
        <v>11</v>
      </c>
      <c r="D63" s="74">
        <f t="shared" si="11"/>
        <v>26184</v>
      </c>
      <c r="E63" s="74">
        <v>1225</v>
      </c>
      <c r="F63" s="74">
        <v>24755</v>
      </c>
      <c r="G63" s="74">
        <v>204</v>
      </c>
      <c r="H63" s="76"/>
      <c r="I63" s="74">
        <f t="shared" si="12"/>
        <v>34227.355</v>
      </c>
      <c r="J63" s="74">
        <v>3422.831</v>
      </c>
      <c r="K63" s="74">
        <v>30294.292</v>
      </c>
      <c r="L63" s="74">
        <v>510.232</v>
      </c>
      <c r="M63" s="74"/>
      <c r="N63" s="74"/>
      <c r="O63" s="74"/>
      <c r="P63" s="74">
        <f t="shared" si="14"/>
        <v>23830333.46</v>
      </c>
      <c r="Q63" s="74">
        <v>2549522.677</v>
      </c>
      <c r="R63" s="74">
        <v>20932327.007</v>
      </c>
      <c r="S63" s="75">
        <v>348483.776</v>
      </c>
      <c r="U63" s="48"/>
      <c r="V63" s="48"/>
      <c r="W63" s="48"/>
      <c r="X63" s="48"/>
    </row>
    <row r="64" spans="2:24" ht="23.25">
      <c r="B64" s="53"/>
      <c r="C64" s="56" t="s">
        <v>12</v>
      </c>
      <c r="D64" s="74">
        <f t="shared" si="11"/>
        <v>19390</v>
      </c>
      <c r="E64" s="74">
        <v>491</v>
      </c>
      <c r="F64" s="74">
        <v>18539</v>
      </c>
      <c r="G64" s="74">
        <v>360</v>
      </c>
      <c r="H64" s="76"/>
      <c r="I64" s="74">
        <f t="shared" si="12"/>
        <v>24020.769</v>
      </c>
      <c r="J64" s="74">
        <v>1671.196</v>
      </c>
      <c r="K64" s="74">
        <v>21921.855</v>
      </c>
      <c r="L64" s="74">
        <v>427.718</v>
      </c>
      <c r="M64" s="74"/>
      <c r="N64" s="74"/>
      <c r="O64" s="74"/>
      <c r="P64" s="74">
        <f t="shared" si="14"/>
        <v>16646414.574000001</v>
      </c>
      <c r="Q64" s="74">
        <v>1269656.681</v>
      </c>
      <c r="R64" s="74">
        <v>15082718.948</v>
      </c>
      <c r="S64" s="75">
        <v>294038.945</v>
      </c>
      <c r="U64" s="48"/>
      <c r="V64" s="48"/>
      <c r="W64" s="48"/>
      <c r="X64" s="48"/>
    </row>
    <row r="65" spans="2:24" ht="23.25">
      <c r="B65" s="53"/>
      <c r="C65" s="56" t="s">
        <v>13</v>
      </c>
      <c r="D65" s="74">
        <f aca="true" t="shared" si="16" ref="D65:D71">SUM(E65:G65)</f>
        <v>26725</v>
      </c>
      <c r="E65" s="74">
        <v>784</v>
      </c>
      <c r="F65" s="74">
        <v>25623</v>
      </c>
      <c r="G65" s="74">
        <v>318</v>
      </c>
      <c r="H65" s="76"/>
      <c r="I65" s="74">
        <f t="shared" si="12"/>
        <v>33018.773</v>
      </c>
      <c r="J65" s="74">
        <v>2040.244</v>
      </c>
      <c r="K65" s="74">
        <v>30406.303</v>
      </c>
      <c r="L65" s="74">
        <v>572.226</v>
      </c>
      <c r="M65" s="74"/>
      <c r="N65" s="74"/>
      <c r="O65" s="74"/>
      <c r="P65" s="74">
        <f t="shared" si="14"/>
        <v>22897914.414</v>
      </c>
      <c r="Q65" s="74">
        <v>1438557.919</v>
      </c>
      <c r="R65" s="74">
        <v>21059963.673</v>
      </c>
      <c r="S65" s="75">
        <v>399392.822</v>
      </c>
      <c r="U65" s="48"/>
      <c r="V65" s="48"/>
      <c r="W65" s="48"/>
      <c r="X65" s="48"/>
    </row>
    <row r="66" spans="2:24" ht="23.25">
      <c r="B66" s="53">
        <v>2013</v>
      </c>
      <c r="C66" s="56" t="s">
        <v>10</v>
      </c>
      <c r="D66" s="74">
        <f t="shared" si="16"/>
        <v>20579</v>
      </c>
      <c r="E66" s="74">
        <v>438</v>
      </c>
      <c r="F66" s="74">
        <v>19605</v>
      </c>
      <c r="G66" s="74">
        <v>536</v>
      </c>
      <c r="H66" s="76"/>
      <c r="I66" s="74">
        <f t="shared" si="12"/>
        <v>23941.552</v>
      </c>
      <c r="J66" s="74">
        <v>1403.738</v>
      </c>
      <c r="K66" s="74">
        <v>21825.424</v>
      </c>
      <c r="L66" s="74">
        <v>712.39</v>
      </c>
      <c r="M66" s="74"/>
      <c r="N66" s="74"/>
      <c r="O66" s="74"/>
      <c r="P66" s="74">
        <f t="shared" si="14"/>
        <v>16949367.39</v>
      </c>
      <c r="Q66" s="74">
        <v>1024877.694</v>
      </c>
      <c r="R66" s="74">
        <v>15411017.04</v>
      </c>
      <c r="S66" s="75">
        <v>513472.656</v>
      </c>
      <c r="U66" s="48"/>
      <c r="V66" s="48"/>
      <c r="W66" s="48"/>
      <c r="X66" s="48"/>
    </row>
    <row r="67" spans="2:24" ht="23.25">
      <c r="B67" s="53"/>
      <c r="C67" s="56" t="s">
        <v>11</v>
      </c>
      <c r="D67" s="74">
        <f t="shared" si="16"/>
        <v>29712</v>
      </c>
      <c r="E67" s="74">
        <v>906</v>
      </c>
      <c r="F67" s="74">
        <v>28088</v>
      </c>
      <c r="G67" s="74">
        <v>718</v>
      </c>
      <c r="H67" s="76"/>
      <c r="I67" s="74">
        <f t="shared" si="12"/>
        <v>37938.633</v>
      </c>
      <c r="J67" s="74">
        <v>3854.411</v>
      </c>
      <c r="K67" s="74">
        <v>33281.072</v>
      </c>
      <c r="L67" s="74">
        <v>803.15</v>
      </c>
      <c r="M67" s="74"/>
      <c r="N67" s="74"/>
      <c r="O67" s="74"/>
      <c r="P67" s="74">
        <f t="shared" si="14"/>
        <v>27390379.211999997</v>
      </c>
      <c r="Q67" s="74">
        <v>2905525.682</v>
      </c>
      <c r="R67" s="74">
        <v>23920259.433</v>
      </c>
      <c r="S67" s="75">
        <v>564594.097</v>
      </c>
      <c r="U67" s="48"/>
      <c r="V67" s="48"/>
      <c r="W67" s="48"/>
      <c r="X67" s="48"/>
    </row>
    <row r="68" spans="2:24" ht="23.25">
      <c r="B68" s="53"/>
      <c r="C68" s="56" t="s">
        <v>12</v>
      </c>
      <c r="D68" s="74">
        <f t="shared" si="16"/>
        <v>20827</v>
      </c>
      <c r="E68" s="74">
        <v>321</v>
      </c>
      <c r="F68" s="74">
        <v>19798</v>
      </c>
      <c r="G68" s="74">
        <v>708</v>
      </c>
      <c r="H68" s="76"/>
      <c r="I68" s="74">
        <f t="shared" si="12"/>
        <v>28359.433</v>
      </c>
      <c r="J68" s="74">
        <v>2261.446</v>
      </c>
      <c r="K68" s="74">
        <v>25556.418</v>
      </c>
      <c r="L68" s="74">
        <v>541.569</v>
      </c>
      <c r="M68" s="74"/>
      <c r="N68" s="74"/>
      <c r="O68" s="74"/>
      <c r="P68" s="74">
        <f t="shared" si="14"/>
        <v>20866340.249999996</v>
      </c>
      <c r="Q68" s="74">
        <v>1701614.602</v>
      </c>
      <c r="R68" s="74">
        <v>18806503.904</v>
      </c>
      <c r="S68" s="75">
        <v>358221.744</v>
      </c>
      <c r="U68" s="48"/>
      <c r="V68" s="48"/>
      <c r="W68" s="48"/>
      <c r="X68" s="48"/>
    </row>
    <row r="69" spans="2:24" ht="23.25">
      <c r="B69" s="53"/>
      <c r="C69" s="56" t="s">
        <v>13</v>
      </c>
      <c r="D69" s="74">
        <f t="shared" si="16"/>
        <v>28253</v>
      </c>
      <c r="E69" s="74">
        <v>809</v>
      </c>
      <c r="F69" s="74">
        <v>26840</v>
      </c>
      <c r="G69" s="74">
        <v>604</v>
      </c>
      <c r="H69" s="76"/>
      <c r="I69" s="74">
        <f t="shared" si="12"/>
        <v>35380.399999999994</v>
      </c>
      <c r="J69" s="74">
        <v>2229.654</v>
      </c>
      <c r="K69" s="74">
        <v>32330.796</v>
      </c>
      <c r="L69" s="74">
        <v>819.95</v>
      </c>
      <c r="M69" s="74"/>
      <c r="N69" s="74"/>
      <c r="O69" s="74"/>
      <c r="P69" s="74">
        <f t="shared" si="14"/>
        <v>26322165.553000003</v>
      </c>
      <c r="Q69" s="74">
        <v>1707154.58</v>
      </c>
      <c r="R69" s="74">
        <v>24002926.421</v>
      </c>
      <c r="S69" s="75">
        <v>612084.552</v>
      </c>
      <c r="U69" s="48"/>
      <c r="V69" s="48"/>
      <c r="W69" s="48"/>
      <c r="X69" s="48"/>
    </row>
    <row r="70" spans="2:24" ht="23.25">
      <c r="B70" s="53">
        <v>2014</v>
      </c>
      <c r="C70" s="56" t="s">
        <v>10</v>
      </c>
      <c r="D70" s="74">
        <f t="shared" si="16"/>
        <v>34867</v>
      </c>
      <c r="E70" s="74">
        <v>730</v>
      </c>
      <c r="F70" s="74">
        <v>33723</v>
      </c>
      <c r="G70" s="74">
        <v>414</v>
      </c>
      <c r="H70" s="76"/>
      <c r="I70" s="74">
        <f t="shared" si="12"/>
        <v>44749.563</v>
      </c>
      <c r="J70" s="74">
        <v>1828.243</v>
      </c>
      <c r="K70" s="74">
        <v>42304.591</v>
      </c>
      <c r="L70" s="74">
        <v>616.729</v>
      </c>
      <c r="M70" s="74"/>
      <c r="N70" s="74"/>
      <c r="O70" s="74"/>
      <c r="P70" s="74">
        <f t="shared" si="14"/>
        <v>35161826.956</v>
      </c>
      <c r="Q70" s="74">
        <v>1467163.411</v>
      </c>
      <c r="R70" s="74">
        <v>33217495.115</v>
      </c>
      <c r="S70" s="75">
        <v>477168.43</v>
      </c>
      <c r="U70" s="48"/>
      <c r="V70" s="48"/>
      <c r="W70" s="48"/>
      <c r="X70" s="48"/>
    </row>
    <row r="71" spans="2:24" ht="23.25">
      <c r="B71" s="53"/>
      <c r="C71" s="56" t="s">
        <v>11</v>
      </c>
      <c r="D71" s="74">
        <f t="shared" si="16"/>
        <v>26291</v>
      </c>
      <c r="E71" s="74">
        <v>582</v>
      </c>
      <c r="F71" s="74">
        <v>25354</v>
      </c>
      <c r="G71" s="74">
        <v>355</v>
      </c>
      <c r="H71" s="76"/>
      <c r="I71" s="74">
        <f t="shared" si="12"/>
        <v>39256.685999999994</v>
      </c>
      <c r="J71" s="74">
        <v>1200.808</v>
      </c>
      <c r="K71" s="74">
        <v>37297.943</v>
      </c>
      <c r="L71" s="74">
        <v>757.935</v>
      </c>
      <c r="M71" s="74"/>
      <c r="N71" s="74"/>
      <c r="O71" s="74"/>
      <c r="P71" s="74">
        <f t="shared" si="14"/>
        <v>31545468.954</v>
      </c>
      <c r="Q71" s="74">
        <v>980738.05</v>
      </c>
      <c r="R71" s="74">
        <v>29975671.384</v>
      </c>
      <c r="S71" s="75">
        <v>589059.52</v>
      </c>
      <c r="U71" s="48"/>
      <c r="V71" s="48"/>
      <c r="W71" s="48"/>
      <c r="X71" s="48"/>
    </row>
    <row r="72" spans="2:24" ht="23.25">
      <c r="B72" s="53"/>
      <c r="C72" s="56" t="s">
        <v>12</v>
      </c>
      <c r="D72" s="74">
        <v>30282</v>
      </c>
      <c r="E72" s="74">
        <v>596</v>
      </c>
      <c r="F72" s="74">
        <v>29345</v>
      </c>
      <c r="G72" s="74">
        <v>341</v>
      </c>
      <c r="H72" s="76"/>
      <c r="I72" s="74">
        <v>44873.306000000004</v>
      </c>
      <c r="J72" s="74">
        <v>2000.6510000000003</v>
      </c>
      <c r="K72" s="74">
        <v>42338.098</v>
      </c>
      <c r="L72" s="74">
        <v>534.557</v>
      </c>
      <c r="M72" s="74"/>
      <c r="N72" s="74"/>
      <c r="O72" s="74"/>
      <c r="P72" s="74">
        <v>36688434.34300001</v>
      </c>
      <c r="Q72" s="74">
        <v>1714902.9120000002</v>
      </c>
      <c r="R72" s="74">
        <v>34551764.916999996</v>
      </c>
      <c r="S72" s="74">
        <v>421766.51399999997</v>
      </c>
      <c r="U72" s="48"/>
      <c r="V72" s="48"/>
      <c r="W72" s="48"/>
      <c r="X72" s="48"/>
    </row>
    <row r="73" spans="2:24" ht="23.25">
      <c r="B73" s="53"/>
      <c r="C73" s="56" t="s">
        <v>13</v>
      </c>
      <c r="D73" s="74">
        <v>24085</v>
      </c>
      <c r="E73" s="74">
        <v>433</v>
      </c>
      <c r="F73" s="74">
        <v>23195</v>
      </c>
      <c r="G73" s="74">
        <v>457</v>
      </c>
      <c r="H73" s="76"/>
      <c r="I73" s="74">
        <v>32433</v>
      </c>
      <c r="J73" s="74">
        <v>1986</v>
      </c>
      <c r="K73" s="74">
        <v>29510</v>
      </c>
      <c r="L73" s="74">
        <v>938</v>
      </c>
      <c r="M73" s="74"/>
      <c r="N73" s="74"/>
      <c r="O73" s="74"/>
      <c r="P73" s="74">
        <v>26609958</v>
      </c>
      <c r="Q73" s="74">
        <v>1633572</v>
      </c>
      <c r="R73" s="74">
        <v>24213182</v>
      </c>
      <c r="S73" s="75">
        <v>763204</v>
      </c>
      <c r="U73" s="48"/>
      <c r="V73" s="48"/>
      <c r="W73" s="48"/>
      <c r="X73" s="48"/>
    </row>
    <row r="74" spans="2:24" ht="23.25">
      <c r="B74" s="53">
        <v>2015</v>
      </c>
      <c r="C74" s="56" t="s">
        <v>10</v>
      </c>
      <c r="D74" s="74">
        <v>20353</v>
      </c>
      <c r="E74" s="74">
        <v>654</v>
      </c>
      <c r="F74" s="74">
        <v>19401</v>
      </c>
      <c r="G74" s="74">
        <v>298</v>
      </c>
      <c r="H74" s="76"/>
      <c r="I74" s="74">
        <v>26860</v>
      </c>
      <c r="J74" s="74">
        <v>2242</v>
      </c>
      <c r="K74" s="74">
        <v>24041</v>
      </c>
      <c r="L74" s="74">
        <v>576</v>
      </c>
      <c r="M74" s="74"/>
      <c r="N74" s="74"/>
      <c r="O74" s="74"/>
      <c r="P74" s="74">
        <v>22660765</v>
      </c>
      <c r="Q74" s="74">
        <v>1961362</v>
      </c>
      <c r="R74" s="74">
        <v>20217193</v>
      </c>
      <c r="S74" s="75">
        <v>482208</v>
      </c>
      <c r="U74" s="48"/>
      <c r="V74" s="48"/>
      <c r="W74" s="48"/>
      <c r="X74" s="48"/>
    </row>
    <row r="75" spans="2:19" ht="23.25">
      <c r="B75" s="53"/>
      <c r="C75" s="56" t="s">
        <v>11</v>
      </c>
      <c r="D75" s="74">
        <f>49687-D74</f>
        <v>29334</v>
      </c>
      <c r="E75" s="74">
        <f>1220-E74</f>
        <v>566</v>
      </c>
      <c r="F75" s="74">
        <f>47800-F74</f>
        <v>28399</v>
      </c>
      <c r="G75" s="74">
        <f>667-G74</f>
        <v>369</v>
      </c>
      <c r="H75" s="62"/>
      <c r="I75" s="74">
        <f>65510-I74</f>
        <v>38650</v>
      </c>
      <c r="J75" s="74">
        <f>4536-J74</f>
        <v>2294</v>
      </c>
      <c r="K75" s="74">
        <f>59788-24041</f>
        <v>35747</v>
      </c>
      <c r="L75" s="74">
        <f>1185-L74</f>
        <v>609</v>
      </c>
      <c r="M75" s="63"/>
      <c r="N75" s="63"/>
      <c r="O75" s="62"/>
      <c r="P75" s="74">
        <v>33088594</v>
      </c>
      <c r="Q75" s="74">
        <f>3995390-Q74</f>
        <v>2034028</v>
      </c>
      <c r="R75" s="74">
        <f>50753268-R74</f>
        <v>30536075</v>
      </c>
      <c r="S75" s="74">
        <f>1000700-S74</f>
        <v>518492</v>
      </c>
    </row>
    <row r="76" spans="2:19" ht="23.25">
      <c r="B76" s="53"/>
      <c r="C76" s="56" t="s">
        <v>12</v>
      </c>
      <c r="D76" s="74">
        <f>87996-D75-D74</f>
        <v>38309</v>
      </c>
      <c r="E76" s="74">
        <f>5382-E75-E74</f>
        <v>4162</v>
      </c>
      <c r="F76" s="74">
        <f>81471-F75-F74</f>
        <v>33671</v>
      </c>
      <c r="G76" s="74">
        <f>1143-G75-G74</f>
        <v>476</v>
      </c>
      <c r="H76" s="62"/>
      <c r="I76" s="74">
        <f>132318-I75-I74</f>
        <v>66808</v>
      </c>
      <c r="J76" s="74">
        <f>20229-J75-J74</f>
        <v>15693</v>
      </c>
      <c r="K76" s="74">
        <f>110026-K75-K74</f>
        <v>50238</v>
      </c>
      <c r="L76" s="74">
        <f>2062-L75-L74</f>
        <v>877</v>
      </c>
      <c r="M76" s="63"/>
      <c r="N76" s="63"/>
      <c r="O76" s="62"/>
      <c r="P76" s="74">
        <f>111840611-P75-P74</f>
        <v>56091252</v>
      </c>
      <c r="Q76" s="74">
        <f>17311439-Q75-Q74</f>
        <v>13316049</v>
      </c>
      <c r="R76" s="74">
        <f>92822716-R75-R74</f>
        <v>42069448</v>
      </c>
      <c r="S76" s="74">
        <f>1706456-S75-S74</f>
        <v>705756</v>
      </c>
    </row>
    <row r="77" spans="2:19" ht="23.25">
      <c r="B77" s="53"/>
      <c r="C77" s="56" t="s">
        <v>13</v>
      </c>
      <c r="D77" s="74">
        <f>+D20-D76-D75-D74</f>
        <v>18782</v>
      </c>
      <c r="E77" s="74">
        <f>+E20-E76-E75-E74</f>
        <v>584</v>
      </c>
      <c r="F77" s="74">
        <f>+F20-F76-F75-F74</f>
        <v>18005</v>
      </c>
      <c r="G77" s="74">
        <f>+G20-G76-G75-G74</f>
        <v>193</v>
      </c>
      <c r="H77" s="62"/>
      <c r="I77" s="74">
        <f>+I20-I76-I75-I74</f>
        <v>33685</v>
      </c>
      <c r="J77" s="74">
        <f>+J20-J76-J75-J74</f>
        <v>18109</v>
      </c>
      <c r="K77" s="74">
        <f>+K20-K76-K75-K74</f>
        <v>14808</v>
      </c>
      <c r="L77" s="74">
        <f>+L20-L76-L75-L74</f>
        <v>769</v>
      </c>
      <c r="M77" s="63"/>
      <c r="N77" s="63"/>
      <c r="O77" s="62"/>
      <c r="P77" s="74">
        <f>+P20-P76-P75-P74</f>
        <v>47494969</v>
      </c>
      <c r="Q77" s="74">
        <f>+Q20-Q76-Q75-Q74</f>
        <v>2903467</v>
      </c>
      <c r="R77" s="74">
        <f>+R20-R76-R75-R74</f>
        <v>43900260</v>
      </c>
      <c r="S77" s="74">
        <f>+S20-S76-S75-S74</f>
        <v>691241</v>
      </c>
    </row>
    <row r="78" spans="2:19" ht="23.25">
      <c r="B78" s="53">
        <v>2016</v>
      </c>
      <c r="C78" s="56" t="s">
        <v>10</v>
      </c>
      <c r="D78" s="74">
        <v>26572</v>
      </c>
      <c r="E78" s="74">
        <v>810</v>
      </c>
      <c r="F78" s="74">
        <v>25479</v>
      </c>
      <c r="G78" s="74">
        <v>283</v>
      </c>
      <c r="H78" s="62"/>
      <c r="I78" s="74">
        <v>39032</v>
      </c>
      <c r="J78" s="74">
        <v>3946</v>
      </c>
      <c r="K78" s="74">
        <v>34300</v>
      </c>
      <c r="L78" s="74">
        <v>784</v>
      </c>
      <c r="M78" s="63"/>
      <c r="N78" s="63"/>
      <c r="O78" s="62"/>
      <c r="P78" s="74">
        <v>34940926</v>
      </c>
      <c r="Q78" s="74">
        <v>3581434</v>
      </c>
      <c r="R78" s="74">
        <v>30651771</v>
      </c>
      <c r="S78" s="74">
        <v>707720</v>
      </c>
    </row>
    <row r="79" spans="2:19" ht="26.25">
      <c r="B79" s="53"/>
      <c r="C79" s="56"/>
      <c r="D79" s="74"/>
      <c r="E79" s="74"/>
      <c r="F79" s="74"/>
      <c r="G79" s="74"/>
      <c r="H79" s="62"/>
      <c r="I79" s="84" t="s">
        <v>22</v>
      </c>
      <c r="J79" s="84"/>
      <c r="K79" s="84"/>
      <c r="L79" s="84"/>
      <c r="M79" s="63"/>
      <c r="N79" s="63"/>
      <c r="O79" s="62"/>
      <c r="P79" s="62"/>
      <c r="Q79" s="62"/>
      <c r="R79" s="62"/>
      <c r="S79" s="64"/>
    </row>
    <row r="80" spans="2:19" ht="23.25">
      <c r="B80" s="53"/>
      <c r="C80" s="56"/>
      <c r="D80" s="62"/>
      <c r="E80" s="62"/>
      <c r="F80" s="62"/>
      <c r="G80" s="62"/>
      <c r="H80" s="62"/>
      <c r="I80" s="63"/>
      <c r="J80" s="63"/>
      <c r="K80" s="63"/>
      <c r="L80" s="63"/>
      <c r="M80" s="63"/>
      <c r="N80" s="63"/>
      <c r="O80" s="62"/>
      <c r="P80" s="62"/>
      <c r="Q80" s="62"/>
      <c r="R80" s="62"/>
      <c r="S80" s="64"/>
    </row>
    <row r="81" spans="2:19" ht="23.25">
      <c r="B81" s="53">
        <v>2003</v>
      </c>
      <c r="C81" s="56"/>
      <c r="D81" s="65">
        <f aca="true" t="shared" si="17" ref="D81:G93">+D8/D7*100-100</f>
        <v>14.364536283233704</v>
      </c>
      <c r="E81" s="65">
        <f t="shared" si="17"/>
        <v>20.668953687821627</v>
      </c>
      <c r="F81" s="65">
        <f t="shared" si="17"/>
        <v>17.370217925401235</v>
      </c>
      <c r="G81" s="65">
        <f t="shared" si="17"/>
        <v>-8.37438423645321</v>
      </c>
      <c r="H81" s="65"/>
      <c r="I81" s="65">
        <f aca="true" t="shared" si="18" ref="I81:L93">+I8/I7*100-100</f>
        <v>27.68927706090642</v>
      </c>
      <c r="J81" s="65">
        <f t="shared" si="18"/>
        <v>48.395801362715616</v>
      </c>
      <c r="K81" s="65">
        <f t="shared" si="18"/>
        <v>32.39309843722765</v>
      </c>
      <c r="L81" s="65">
        <f t="shared" si="18"/>
        <v>-2.5486079665574124</v>
      </c>
      <c r="M81" s="65"/>
      <c r="N81" s="65"/>
      <c r="O81" s="65"/>
      <c r="P81" s="65">
        <f aca="true" t="shared" si="19" ref="P81:S93">+P8/P7*100-100</f>
        <v>54.18271756605489</v>
      </c>
      <c r="Q81" s="65">
        <f t="shared" si="19"/>
        <v>81.72553842048981</v>
      </c>
      <c r="R81" s="65">
        <f t="shared" si="19"/>
        <v>60.27627942638233</v>
      </c>
      <c r="S81" s="66">
        <f t="shared" si="19"/>
        <v>15.49618185232407</v>
      </c>
    </row>
    <row r="82" spans="2:19" ht="23.25">
      <c r="B82" s="53">
        <v>2004</v>
      </c>
      <c r="C82" s="56"/>
      <c r="D82" s="65">
        <f t="shared" si="17"/>
        <v>54.39882697947215</v>
      </c>
      <c r="E82" s="65">
        <f t="shared" si="17"/>
        <v>5.543710021321971</v>
      </c>
      <c r="F82" s="65">
        <f t="shared" si="17"/>
        <v>60.160391463911935</v>
      </c>
      <c r="G82" s="65">
        <f t="shared" si="17"/>
        <v>19.40371456500489</v>
      </c>
      <c r="H82" s="65"/>
      <c r="I82" s="65">
        <f t="shared" si="18"/>
        <v>57.113197478801965</v>
      </c>
      <c r="J82" s="65">
        <f t="shared" si="18"/>
        <v>119.76640485523154</v>
      </c>
      <c r="K82" s="65">
        <f t="shared" si="18"/>
        <v>59.07893473453694</v>
      </c>
      <c r="L82" s="65">
        <f t="shared" si="18"/>
        <v>22.018095474403452</v>
      </c>
      <c r="M82" s="65"/>
      <c r="N82" s="65"/>
      <c r="O82" s="65"/>
      <c r="P82" s="65">
        <f t="shared" si="19"/>
        <v>81.92094795722576</v>
      </c>
      <c r="Q82" s="65">
        <f t="shared" si="19"/>
        <v>158.321136625838</v>
      </c>
      <c r="R82" s="65">
        <f t="shared" si="19"/>
        <v>83.95895406949677</v>
      </c>
      <c r="S82" s="66">
        <f t="shared" si="19"/>
        <v>40.43902276208888</v>
      </c>
    </row>
    <row r="83" spans="2:19" ht="23.25">
      <c r="B83" s="53">
        <v>2005</v>
      </c>
      <c r="C83" s="56"/>
      <c r="D83" s="65">
        <f t="shared" si="17"/>
        <v>51.97745305272187</v>
      </c>
      <c r="E83" s="65">
        <f t="shared" si="17"/>
        <v>111.78451178451178</v>
      </c>
      <c r="F83" s="65">
        <f t="shared" si="17"/>
        <v>54.24594755155735</v>
      </c>
      <c r="G83" s="65">
        <f t="shared" si="17"/>
        <v>6.446991404011456</v>
      </c>
      <c r="H83" s="65"/>
      <c r="I83" s="65">
        <f t="shared" si="18"/>
        <v>61.115416436415785</v>
      </c>
      <c r="J83" s="65">
        <f t="shared" si="18"/>
        <v>168.49329404271276</v>
      </c>
      <c r="K83" s="65">
        <f t="shared" si="18"/>
        <v>58.47278138533807</v>
      </c>
      <c r="L83" s="65">
        <f t="shared" si="18"/>
        <v>23.671604372796253</v>
      </c>
      <c r="M83" s="65"/>
      <c r="N83" s="65"/>
      <c r="O83" s="65"/>
      <c r="P83" s="65">
        <f t="shared" si="19"/>
        <v>78.34243002780258</v>
      </c>
      <c r="Q83" s="65">
        <f t="shared" si="19"/>
        <v>182.6661750533778</v>
      </c>
      <c r="R83" s="65">
        <f t="shared" si="19"/>
        <v>75.6866801523268</v>
      </c>
      <c r="S83" s="66">
        <f t="shared" si="19"/>
        <v>38.09033945175128</v>
      </c>
    </row>
    <row r="84" spans="2:19" ht="23.25">
      <c r="B84" s="53">
        <v>2006</v>
      </c>
      <c r="C84" s="56"/>
      <c r="D84" s="65">
        <f t="shared" si="17"/>
        <v>0.23281596452329723</v>
      </c>
      <c r="E84" s="65">
        <f t="shared" si="17"/>
        <v>-53.00476947535771</v>
      </c>
      <c r="F84" s="65">
        <f t="shared" si="17"/>
        <v>2.1018112991614686</v>
      </c>
      <c r="G84" s="65">
        <f t="shared" si="17"/>
        <v>-0.2307248606037291</v>
      </c>
      <c r="H84" s="65"/>
      <c r="I84" s="65">
        <f t="shared" si="18"/>
        <v>12.933216188320912</v>
      </c>
      <c r="J84" s="65">
        <f t="shared" si="18"/>
        <v>-40.437055039458116</v>
      </c>
      <c r="K84" s="65">
        <f t="shared" si="18"/>
        <v>15.364967843249772</v>
      </c>
      <c r="L84" s="65">
        <f t="shared" si="18"/>
        <v>50.76829047697686</v>
      </c>
      <c r="M84" s="65"/>
      <c r="N84" s="65"/>
      <c r="O84" s="65"/>
      <c r="P84" s="65">
        <f t="shared" si="19"/>
        <v>35.577428873961566</v>
      </c>
      <c r="Q84" s="65">
        <f t="shared" si="19"/>
        <v>-30.127244532915228</v>
      </c>
      <c r="R84" s="65">
        <f t="shared" si="19"/>
        <v>39.04032646345223</v>
      </c>
      <c r="S84" s="66">
        <f t="shared" si="19"/>
        <v>77.90617638815326</v>
      </c>
    </row>
    <row r="85" spans="2:19" ht="23.25">
      <c r="B85" s="53">
        <v>2007</v>
      </c>
      <c r="C85" s="56"/>
      <c r="D85" s="65">
        <f t="shared" si="17"/>
        <v>-7.88428472312998</v>
      </c>
      <c r="E85" s="65">
        <f t="shared" si="17"/>
        <v>77.13125845737483</v>
      </c>
      <c r="F85" s="65">
        <f t="shared" si="17"/>
        <v>-8.835575099155022</v>
      </c>
      <c r="G85" s="65">
        <f t="shared" si="17"/>
        <v>-15.089612642127577</v>
      </c>
      <c r="H85" s="65"/>
      <c r="I85" s="65">
        <f t="shared" si="18"/>
        <v>-3.3726233077362338</v>
      </c>
      <c r="J85" s="65">
        <f t="shared" si="18"/>
        <v>25.108727071746188</v>
      </c>
      <c r="K85" s="65">
        <f t="shared" si="18"/>
        <v>-3.2398383005466087</v>
      </c>
      <c r="L85" s="65">
        <f t="shared" si="18"/>
        <v>-18.996293398061795</v>
      </c>
      <c r="M85" s="65"/>
      <c r="N85" s="65"/>
      <c r="O85" s="65"/>
      <c r="P85" s="65">
        <f t="shared" si="19"/>
        <v>5.564356768583707</v>
      </c>
      <c r="Q85" s="65">
        <f t="shared" si="19"/>
        <v>39.099542481188536</v>
      </c>
      <c r="R85" s="65">
        <f t="shared" si="19"/>
        <v>5.816859889048473</v>
      </c>
      <c r="S85" s="66">
        <f t="shared" si="19"/>
        <v>-13.969336334155173</v>
      </c>
    </row>
    <row r="86" spans="2:19" ht="23.25">
      <c r="B86" s="53">
        <v>2008</v>
      </c>
      <c r="C86" s="56"/>
      <c r="D86" s="65">
        <f t="shared" si="17"/>
        <v>-11.57843030236873</v>
      </c>
      <c r="E86" s="65">
        <f t="shared" si="17"/>
        <v>56.45530939648586</v>
      </c>
      <c r="F86" s="65">
        <f t="shared" si="17"/>
        <v>-12.649847492492853</v>
      </c>
      <c r="G86" s="65">
        <f t="shared" si="17"/>
        <v>-31.43440762596458</v>
      </c>
      <c r="H86" s="65"/>
      <c r="I86" s="65">
        <f t="shared" si="18"/>
        <v>-17.221773978032942</v>
      </c>
      <c r="J86" s="65">
        <f t="shared" si="18"/>
        <v>42.289048180090305</v>
      </c>
      <c r="K86" s="65">
        <f t="shared" si="18"/>
        <v>-20.52299591667797</v>
      </c>
      <c r="L86" s="65">
        <f t="shared" si="18"/>
        <v>-25.997535543940558</v>
      </c>
      <c r="M86" s="65"/>
      <c r="N86" s="65"/>
      <c r="O86" s="65"/>
      <c r="P86" s="65">
        <f t="shared" si="19"/>
        <v>-5.337100523944713</v>
      </c>
      <c r="Q86" s="65">
        <f t="shared" si="19"/>
        <v>63.50514452552483</v>
      </c>
      <c r="R86" s="65">
        <f t="shared" si="19"/>
        <v>-9.508114976202464</v>
      </c>
      <c r="S86" s="66">
        <f t="shared" si="19"/>
        <v>-12.363762921942765</v>
      </c>
    </row>
    <row r="87" spans="2:19" ht="23.25">
      <c r="B87" s="53">
        <v>2009</v>
      </c>
      <c r="C87" s="56"/>
      <c r="D87" s="65">
        <f t="shared" si="17"/>
        <v>-2.446822957174419</v>
      </c>
      <c r="E87" s="65">
        <f t="shared" si="17"/>
        <v>-37.353515625</v>
      </c>
      <c r="F87" s="65">
        <f t="shared" si="17"/>
        <v>-1.0800422272148893</v>
      </c>
      <c r="G87" s="65">
        <f t="shared" si="17"/>
        <v>11.453161204899033</v>
      </c>
      <c r="H87" s="65"/>
      <c r="I87" s="65">
        <f t="shared" si="18"/>
        <v>4.80403851413665</v>
      </c>
      <c r="J87" s="65">
        <f t="shared" si="18"/>
        <v>-10.31485464793775</v>
      </c>
      <c r="K87" s="65">
        <f t="shared" si="18"/>
        <v>6.151916513992916</v>
      </c>
      <c r="L87" s="65">
        <f t="shared" si="18"/>
        <v>10.968256654976585</v>
      </c>
      <c r="M87" s="65"/>
      <c r="N87" s="65"/>
      <c r="O87" s="65"/>
      <c r="P87" s="65">
        <f t="shared" si="19"/>
        <v>-0.41270296056201516</v>
      </c>
      <c r="Q87" s="65">
        <f t="shared" si="19"/>
        <v>-13.556950932734722</v>
      </c>
      <c r="R87" s="65">
        <f t="shared" si="19"/>
        <v>0.8246977473754953</v>
      </c>
      <c r="S87" s="66">
        <f t="shared" si="19"/>
        <v>4.5697112152545145</v>
      </c>
    </row>
    <row r="88" spans="2:19" ht="23.25">
      <c r="B88" s="53">
        <v>2010</v>
      </c>
      <c r="C88" s="56"/>
      <c r="D88" s="65">
        <f t="shared" si="17"/>
        <v>51.383809367130254</v>
      </c>
      <c r="E88" s="65">
        <f t="shared" si="17"/>
        <v>56.78098207326579</v>
      </c>
      <c r="F88" s="65">
        <f t="shared" si="17"/>
        <v>52.66254378283713</v>
      </c>
      <c r="G88" s="65">
        <f t="shared" si="17"/>
        <v>19.51291951291951</v>
      </c>
      <c r="H88" s="65"/>
      <c r="I88" s="65">
        <f t="shared" si="18"/>
        <v>78.5178369057835</v>
      </c>
      <c r="J88" s="65">
        <f t="shared" si="18"/>
        <v>53.383154679962445</v>
      </c>
      <c r="K88" s="65">
        <f t="shared" si="18"/>
        <v>82.82075606935214</v>
      </c>
      <c r="L88" s="65">
        <f t="shared" si="18"/>
        <v>58.63143926838262</v>
      </c>
      <c r="M88" s="65"/>
      <c r="N88" s="65"/>
      <c r="O88" s="65"/>
      <c r="P88" s="65">
        <f t="shared" si="19"/>
        <v>91.27047180396875</v>
      </c>
      <c r="Q88" s="65">
        <f t="shared" si="19"/>
        <v>61.10837457476137</v>
      </c>
      <c r="R88" s="65">
        <f t="shared" si="19"/>
        <v>96.10803267162419</v>
      </c>
      <c r="S88" s="66">
        <f t="shared" si="19"/>
        <v>72.21823776511755</v>
      </c>
    </row>
    <row r="89" spans="2:19" ht="23.25">
      <c r="B89" s="53">
        <v>2011</v>
      </c>
      <c r="C89" s="56"/>
      <c r="D89" s="65">
        <f t="shared" si="17"/>
        <v>-27.067084639498432</v>
      </c>
      <c r="E89" s="65">
        <f t="shared" si="17"/>
        <v>-26.29878200348</v>
      </c>
      <c r="F89" s="65">
        <f t="shared" si="17"/>
        <v>-25.661868827188144</v>
      </c>
      <c r="G89" s="65">
        <f t="shared" si="17"/>
        <v>-66.79920477137176</v>
      </c>
      <c r="H89" s="65"/>
      <c r="I89" s="65">
        <f t="shared" si="18"/>
        <v>-32.80480535087949</v>
      </c>
      <c r="J89" s="65">
        <f t="shared" si="18"/>
        <v>-33.761422191257424</v>
      </c>
      <c r="K89" s="65">
        <f t="shared" si="18"/>
        <v>-29.81550758768438</v>
      </c>
      <c r="L89" s="65">
        <f t="shared" si="18"/>
        <v>-71.95789569336858</v>
      </c>
      <c r="M89" s="65"/>
      <c r="N89" s="65"/>
      <c r="O89" s="65"/>
      <c r="P89" s="65">
        <f t="shared" si="19"/>
        <v>-23.956206447613255</v>
      </c>
      <c r="Q89" s="65">
        <f t="shared" si="19"/>
        <v>-23.781136892424968</v>
      </c>
      <c r="R89" s="65">
        <f t="shared" si="19"/>
        <v>-20.6288644585851</v>
      </c>
      <c r="S89" s="66">
        <f t="shared" si="19"/>
        <v>-69.10465945239564</v>
      </c>
    </row>
    <row r="90" spans="2:19" ht="23.25">
      <c r="B90" s="53">
        <v>2012</v>
      </c>
      <c r="C90" s="56"/>
      <c r="D90" s="65">
        <f t="shared" si="17"/>
        <v>2.3210233133897304</v>
      </c>
      <c r="E90" s="65">
        <f t="shared" si="17"/>
        <v>4.991568296795947</v>
      </c>
      <c r="F90" s="65">
        <f t="shared" si="17"/>
        <v>2.6571824703116533</v>
      </c>
      <c r="G90" s="65">
        <f t="shared" si="17"/>
        <v>-24.476047904191617</v>
      </c>
      <c r="H90" s="65"/>
      <c r="I90" s="65">
        <f t="shared" si="18"/>
        <v>20.958163439985512</v>
      </c>
      <c r="J90" s="65">
        <f t="shared" si="18"/>
        <v>51.993232854555</v>
      </c>
      <c r="K90" s="65">
        <f t="shared" si="18"/>
        <v>19.69642415532789</v>
      </c>
      <c r="L90" s="65">
        <f t="shared" si="18"/>
        <v>-22.26682345052285</v>
      </c>
      <c r="M90" s="65"/>
      <c r="N90" s="65"/>
      <c r="O90" s="65"/>
      <c r="P90" s="65">
        <f t="shared" si="19"/>
        <v>27.401763972888375</v>
      </c>
      <c r="Q90" s="65">
        <f t="shared" si="19"/>
        <v>63.562669476589235</v>
      </c>
      <c r="R90" s="65">
        <f t="shared" si="19"/>
        <v>25.5873902961862</v>
      </c>
      <c r="S90" s="66">
        <f t="shared" si="19"/>
        <v>-15.685669734594015</v>
      </c>
    </row>
    <row r="91" spans="2:19" ht="23.25">
      <c r="B91" s="53">
        <v>2013</v>
      </c>
      <c r="C91" s="56"/>
      <c r="D91" s="65">
        <f t="shared" si="17"/>
        <v>11.313864524873708</v>
      </c>
      <c r="E91" s="65">
        <f t="shared" si="17"/>
        <v>-20.526823000321244</v>
      </c>
      <c r="F91" s="65">
        <f t="shared" si="17"/>
        <v>10.783450187318692</v>
      </c>
      <c r="G91" s="65">
        <f t="shared" si="17"/>
        <v>154.31119920713576</v>
      </c>
      <c r="H91" s="65"/>
      <c r="I91" s="65">
        <f t="shared" si="18"/>
        <v>11.121615266115654</v>
      </c>
      <c r="J91" s="65">
        <f t="shared" si="18"/>
        <v>-6.91742720191138</v>
      </c>
      <c r="K91" s="65">
        <f t="shared" si="18"/>
        <v>12.280365888224324</v>
      </c>
      <c r="L91" s="65">
        <f t="shared" si="18"/>
        <v>48.436597925644975</v>
      </c>
      <c r="M91" s="65"/>
      <c r="N91" s="65"/>
      <c r="O91" s="65"/>
      <c r="P91" s="65">
        <f t="shared" si="19"/>
        <v>16.72161654390061</v>
      </c>
      <c r="Q91" s="65">
        <f t="shared" si="19"/>
        <v>-3.9658888754599246</v>
      </c>
      <c r="R91" s="65">
        <f t="shared" si="19"/>
        <v>18.306835628820778</v>
      </c>
      <c r="S91" s="66">
        <f t="shared" si="19"/>
        <v>52.48028159074707</v>
      </c>
    </row>
    <row r="92" spans="2:19" ht="23.25">
      <c r="B92" s="53">
        <v>2014</v>
      </c>
      <c r="C92" s="56"/>
      <c r="D92" s="65">
        <f t="shared" si="17"/>
        <v>16.25625182397279</v>
      </c>
      <c r="E92" s="65">
        <f t="shared" si="17"/>
        <v>-5.375909458367005</v>
      </c>
      <c r="F92" s="65">
        <f t="shared" si="17"/>
        <v>18.324834889908942</v>
      </c>
      <c r="G92" s="65">
        <f t="shared" si="17"/>
        <v>-38.932190179267344</v>
      </c>
      <c r="H92" s="65"/>
      <c r="I92" s="65">
        <f t="shared" si="18"/>
        <v>28.413096549627937</v>
      </c>
      <c r="J92" s="65">
        <f t="shared" si="18"/>
        <v>-28.038539173632756</v>
      </c>
      <c r="K92" s="65">
        <f t="shared" si="18"/>
        <v>34.034568826884225</v>
      </c>
      <c r="L92" s="65">
        <f t="shared" si="18"/>
        <v>-1.0371007337701457</v>
      </c>
      <c r="M92" s="65"/>
      <c r="N92" s="65"/>
      <c r="O92" s="65"/>
      <c r="P92" s="65">
        <f t="shared" si="19"/>
        <v>42.038862140339575</v>
      </c>
      <c r="Q92" s="65">
        <f t="shared" si="19"/>
        <v>-21.021391346334923</v>
      </c>
      <c r="R92" s="65">
        <f t="shared" si="19"/>
        <v>48.47463355278737</v>
      </c>
      <c r="S92" s="66">
        <f t="shared" si="19"/>
        <v>9.901781079331101</v>
      </c>
    </row>
    <row r="93" spans="2:19" ht="23.25">
      <c r="B93" s="53">
        <v>2015</v>
      </c>
      <c r="C93" s="56"/>
      <c r="D93" s="65">
        <f t="shared" si="17"/>
        <v>-7.571521315732525</v>
      </c>
      <c r="E93" s="65">
        <f t="shared" si="17"/>
        <v>154.84835540367365</v>
      </c>
      <c r="F93" s="65">
        <f t="shared" si="17"/>
        <v>-10.8773753102126</v>
      </c>
      <c r="G93" s="65">
        <f t="shared" si="17"/>
        <v>-14.741544352265478</v>
      </c>
      <c r="H93" s="65"/>
      <c r="I93" s="65">
        <f t="shared" si="18"/>
        <v>2.9076751031561088</v>
      </c>
      <c r="J93" s="65">
        <f t="shared" si="18"/>
        <v>446.4599266046363</v>
      </c>
      <c r="K93" s="65">
        <f t="shared" si="18"/>
        <v>-17.57446083156654</v>
      </c>
      <c r="L93" s="65">
        <f t="shared" si="18"/>
        <v>-0.5697134152916163</v>
      </c>
      <c r="M93" s="65"/>
      <c r="N93" s="65"/>
      <c r="O93" s="65"/>
      <c r="P93" s="65">
        <f t="shared" si="19"/>
        <v>22.560468038846125</v>
      </c>
      <c r="Q93" s="65">
        <f t="shared" si="19"/>
        <v>248.7507487292009</v>
      </c>
      <c r="R93" s="65">
        <f t="shared" si="19"/>
        <v>12.106502938133318</v>
      </c>
      <c r="S93" s="66">
        <f t="shared" si="19"/>
        <v>6.507579777737462</v>
      </c>
    </row>
    <row r="94" spans="2:19" ht="23.25">
      <c r="B94" s="53"/>
      <c r="C94" s="5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6"/>
    </row>
    <row r="95" spans="2:19" ht="23.25">
      <c r="B95" s="53"/>
      <c r="C95" s="56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2"/>
      <c r="P95" s="62"/>
      <c r="Q95" s="62"/>
      <c r="R95" s="62"/>
      <c r="S95" s="64"/>
    </row>
    <row r="96" spans="2:19" ht="23.25">
      <c r="B96" s="53">
        <v>2003</v>
      </c>
      <c r="C96" s="56" t="s">
        <v>10</v>
      </c>
      <c r="D96" s="65">
        <f aca="true" t="shared" si="20" ref="D96:G115">+D26/D22*100-100</f>
        <v>10.046728971962608</v>
      </c>
      <c r="E96" s="65">
        <f t="shared" si="20"/>
        <v>28.346456692913392</v>
      </c>
      <c r="F96" s="65">
        <f t="shared" si="20"/>
        <v>14.485559566787003</v>
      </c>
      <c r="G96" s="65">
        <f t="shared" si="20"/>
        <v>-28.07625649913345</v>
      </c>
      <c r="H96" s="67"/>
      <c r="I96" s="65">
        <f aca="true" t="shared" si="21" ref="I96:L115">+I26/I22*100-100</f>
        <v>24.443975811733168</v>
      </c>
      <c r="J96" s="65">
        <f t="shared" si="21"/>
        <v>9.592907255987399</v>
      </c>
      <c r="K96" s="65">
        <f t="shared" si="21"/>
        <v>37.543316020811375</v>
      </c>
      <c r="L96" s="65">
        <f t="shared" si="21"/>
        <v>-35.179797061830556</v>
      </c>
      <c r="M96" s="65"/>
      <c r="N96" s="65"/>
      <c r="O96" s="67"/>
      <c r="P96" s="65">
        <f aca="true" t="shared" si="22" ref="P96:S115">+P26/P22*100-100</f>
        <v>63.55691014678763</v>
      </c>
      <c r="Q96" s="65">
        <f t="shared" si="22"/>
        <v>36.478539536298285</v>
      </c>
      <c r="R96" s="65">
        <f t="shared" si="22"/>
        <v>82.16105490337878</v>
      </c>
      <c r="S96" s="66">
        <f t="shared" si="22"/>
        <v>-17.279232591361193</v>
      </c>
    </row>
    <row r="97" spans="2:19" ht="23.25">
      <c r="B97" s="53"/>
      <c r="C97" s="56" t="s">
        <v>11</v>
      </c>
      <c r="D97" s="65">
        <f t="shared" si="20"/>
        <v>2.9044814851781666</v>
      </c>
      <c r="E97" s="65">
        <f t="shared" si="20"/>
        <v>25.74626865671641</v>
      </c>
      <c r="F97" s="65">
        <f t="shared" si="20"/>
        <v>-1.0089686098654624</v>
      </c>
      <c r="G97" s="65">
        <f t="shared" si="20"/>
        <v>37.54512635379061</v>
      </c>
      <c r="H97" s="67"/>
      <c r="I97" s="65">
        <f t="shared" si="21"/>
        <v>9.186430907288951</v>
      </c>
      <c r="J97" s="65">
        <f t="shared" si="21"/>
        <v>-23.115064594204355</v>
      </c>
      <c r="K97" s="65">
        <f t="shared" si="21"/>
        <v>13.285619670184914</v>
      </c>
      <c r="L97" s="65">
        <f t="shared" si="21"/>
        <v>-2.3943247812982236</v>
      </c>
      <c r="M97" s="65"/>
      <c r="N97" s="65"/>
      <c r="O97" s="67"/>
      <c r="P97" s="65">
        <f t="shared" si="22"/>
        <v>32.305602892790034</v>
      </c>
      <c r="Q97" s="65">
        <f t="shared" si="22"/>
        <v>-10.45253923536707</v>
      </c>
      <c r="R97" s="65">
        <f t="shared" si="22"/>
        <v>37.973134364922316</v>
      </c>
      <c r="S97" s="66">
        <f t="shared" si="22"/>
        <v>17.1890759789694</v>
      </c>
    </row>
    <row r="98" spans="2:19" ht="23.25">
      <c r="B98" s="53"/>
      <c r="C98" s="56" t="s">
        <v>12</v>
      </c>
      <c r="D98" s="65">
        <f t="shared" si="20"/>
        <v>30.47016274864376</v>
      </c>
      <c r="E98" s="65">
        <f t="shared" si="20"/>
        <v>90.5128205128205</v>
      </c>
      <c r="F98" s="65">
        <f t="shared" si="20"/>
        <v>26.264210113680917</v>
      </c>
      <c r="G98" s="65">
        <f t="shared" si="20"/>
        <v>41.36645962732919</v>
      </c>
      <c r="H98" s="67"/>
      <c r="I98" s="65">
        <f t="shared" si="21"/>
        <v>41.02021788770617</v>
      </c>
      <c r="J98" s="65">
        <f t="shared" si="21"/>
        <v>216.682654994384</v>
      </c>
      <c r="K98" s="65">
        <f t="shared" si="21"/>
        <v>37.93257857092641</v>
      </c>
      <c r="L98" s="65">
        <f t="shared" si="21"/>
        <v>15.8124218046039</v>
      </c>
      <c r="M98" s="65"/>
      <c r="N98" s="65"/>
      <c r="O98" s="67"/>
      <c r="P98" s="65">
        <f t="shared" si="22"/>
        <v>69.14882380995954</v>
      </c>
      <c r="Q98" s="65">
        <f t="shared" si="22"/>
        <v>288.18629652398386</v>
      </c>
      <c r="R98" s="65">
        <f t="shared" si="22"/>
        <v>65.68538036615945</v>
      </c>
      <c r="S98" s="66">
        <f t="shared" si="22"/>
        <v>33.01574386862609</v>
      </c>
    </row>
    <row r="99" spans="2:19" ht="23.25">
      <c r="B99" s="53"/>
      <c r="C99" s="56" t="s">
        <v>13</v>
      </c>
      <c r="D99" s="65">
        <f t="shared" si="20"/>
        <v>13.93986121819583</v>
      </c>
      <c r="E99" s="65">
        <f t="shared" si="20"/>
        <v>-56.955380577427825</v>
      </c>
      <c r="F99" s="65">
        <f t="shared" si="20"/>
        <v>27.883126934984517</v>
      </c>
      <c r="G99" s="65">
        <f t="shared" si="20"/>
        <v>-38.0381713271194</v>
      </c>
      <c r="H99" s="67"/>
      <c r="I99" s="65">
        <f t="shared" si="21"/>
        <v>34.64304564945883</v>
      </c>
      <c r="J99" s="65">
        <f t="shared" si="21"/>
        <v>-0.9696741340810036</v>
      </c>
      <c r="K99" s="65">
        <f t="shared" si="21"/>
        <v>41.79211428374569</v>
      </c>
      <c r="L99" s="65">
        <f t="shared" si="21"/>
        <v>0.19788677255567677</v>
      </c>
      <c r="M99" s="65"/>
      <c r="N99" s="65"/>
      <c r="O99" s="67"/>
      <c r="P99" s="65">
        <f t="shared" si="22"/>
        <v>57.20496026168979</v>
      </c>
      <c r="Q99" s="65">
        <f t="shared" si="22"/>
        <v>22.056279403445814</v>
      </c>
      <c r="R99" s="65">
        <f t="shared" si="22"/>
        <v>65.849438630089</v>
      </c>
      <c r="S99" s="66">
        <f t="shared" si="22"/>
        <v>15.53400531375486</v>
      </c>
    </row>
    <row r="100" spans="2:19" ht="23.25">
      <c r="B100" s="53">
        <v>2004</v>
      </c>
      <c r="C100" s="56" t="s">
        <v>10</v>
      </c>
      <c r="D100" s="65">
        <f t="shared" si="20"/>
        <v>119.17905166312809</v>
      </c>
      <c r="E100" s="65">
        <f t="shared" si="20"/>
        <v>149.07975460122697</v>
      </c>
      <c r="F100" s="65">
        <f t="shared" si="20"/>
        <v>103.76428852975957</v>
      </c>
      <c r="G100" s="65">
        <f t="shared" si="20"/>
        <v>295.9036144578313</v>
      </c>
      <c r="H100" s="67"/>
      <c r="I100" s="65">
        <f t="shared" si="21"/>
        <v>121.48388386588027</v>
      </c>
      <c r="J100" s="65">
        <f t="shared" si="21"/>
        <v>136.9214778918658</v>
      </c>
      <c r="K100" s="65">
        <f t="shared" si="21"/>
        <v>106.80841268560695</v>
      </c>
      <c r="L100" s="65">
        <f t="shared" si="21"/>
        <v>265.5477885786809</v>
      </c>
      <c r="M100" s="65"/>
      <c r="N100" s="65"/>
      <c r="O100" s="67"/>
      <c r="P100" s="65">
        <f t="shared" si="22"/>
        <v>149.8546262584694</v>
      </c>
      <c r="Q100" s="65">
        <f t="shared" si="22"/>
        <v>177.84006675162624</v>
      </c>
      <c r="R100" s="65">
        <f t="shared" si="22"/>
        <v>132.33795842240818</v>
      </c>
      <c r="S100" s="66">
        <f t="shared" si="22"/>
        <v>320.1577497010367</v>
      </c>
    </row>
    <row r="101" spans="2:19" ht="23.25">
      <c r="B101" s="53"/>
      <c r="C101" s="56" t="s">
        <v>11</v>
      </c>
      <c r="D101" s="65">
        <f t="shared" si="20"/>
        <v>35.615906886517934</v>
      </c>
      <c r="E101" s="65">
        <f t="shared" si="20"/>
        <v>8.011869436201778</v>
      </c>
      <c r="F101" s="65">
        <f t="shared" si="20"/>
        <v>44.824462061155145</v>
      </c>
      <c r="G101" s="65">
        <f t="shared" si="20"/>
        <v>-27.3840769903762</v>
      </c>
      <c r="H101" s="67"/>
      <c r="I101" s="65">
        <f t="shared" si="21"/>
        <v>41.99303177629804</v>
      </c>
      <c r="J101" s="65">
        <f t="shared" si="21"/>
        <v>94.57905118759177</v>
      </c>
      <c r="K101" s="65">
        <f t="shared" si="21"/>
        <v>52.877339699166356</v>
      </c>
      <c r="L101" s="65">
        <f t="shared" si="21"/>
        <v>-26.950676886281272</v>
      </c>
      <c r="M101" s="65"/>
      <c r="N101" s="65"/>
      <c r="O101" s="67"/>
      <c r="P101" s="65">
        <f t="shared" si="22"/>
        <v>65.74692298354853</v>
      </c>
      <c r="Q101" s="65">
        <f t="shared" si="22"/>
        <v>135.17083503299233</v>
      </c>
      <c r="R101" s="65">
        <f t="shared" si="22"/>
        <v>78.45995761979557</v>
      </c>
      <c r="S101" s="66">
        <f t="shared" si="22"/>
        <v>-15.366969381578798</v>
      </c>
    </row>
    <row r="102" spans="2:19" ht="23.25">
      <c r="B102" s="53"/>
      <c r="C102" s="56" t="s">
        <v>12</v>
      </c>
      <c r="D102" s="65">
        <f t="shared" si="20"/>
        <v>39.04192654192656</v>
      </c>
      <c r="E102" s="65">
        <f t="shared" si="20"/>
        <v>-69.71736204576042</v>
      </c>
      <c r="F102" s="65">
        <f t="shared" si="20"/>
        <v>51.681672358480796</v>
      </c>
      <c r="G102" s="65">
        <f t="shared" si="20"/>
        <v>2.724077328646743</v>
      </c>
      <c r="H102" s="67"/>
      <c r="I102" s="65">
        <f t="shared" si="21"/>
        <v>39.95773693434512</v>
      </c>
      <c r="J102" s="65">
        <f t="shared" si="21"/>
        <v>-56.75423481130583</v>
      </c>
      <c r="K102" s="65">
        <f t="shared" si="21"/>
        <v>53.685095690046296</v>
      </c>
      <c r="L102" s="65">
        <f t="shared" si="21"/>
        <v>-5.603475780477737</v>
      </c>
      <c r="M102" s="65"/>
      <c r="N102" s="65"/>
      <c r="O102" s="67"/>
      <c r="P102" s="65">
        <f t="shared" si="22"/>
        <v>64.08100960645933</v>
      </c>
      <c r="Q102" s="65">
        <f t="shared" si="22"/>
        <v>-51.389977935402236</v>
      </c>
      <c r="R102" s="65">
        <f t="shared" si="22"/>
        <v>80.88084522133616</v>
      </c>
      <c r="S102" s="66">
        <f t="shared" si="22"/>
        <v>11.99724243905591</v>
      </c>
    </row>
    <row r="103" spans="2:19" ht="23.25">
      <c r="B103" s="53"/>
      <c r="C103" s="56" t="s">
        <v>13</v>
      </c>
      <c r="D103" s="65">
        <f t="shared" si="20"/>
        <v>54.723237244552706</v>
      </c>
      <c r="E103" s="65">
        <f t="shared" si="20"/>
        <v>198.78048780487802</v>
      </c>
      <c r="F103" s="65">
        <f t="shared" si="20"/>
        <v>59.86533514903917</v>
      </c>
      <c r="G103" s="65">
        <f t="shared" si="20"/>
        <v>-10.88825214899714</v>
      </c>
      <c r="H103" s="67"/>
      <c r="I103" s="65">
        <f t="shared" si="21"/>
        <v>58.01696992100628</v>
      </c>
      <c r="J103" s="65">
        <f t="shared" si="21"/>
        <v>785.4008717400669</v>
      </c>
      <c r="K103" s="65">
        <f t="shared" si="21"/>
        <v>49.75508140534052</v>
      </c>
      <c r="L103" s="65">
        <f t="shared" si="21"/>
        <v>19.667331855019583</v>
      </c>
      <c r="M103" s="65"/>
      <c r="N103" s="65"/>
      <c r="O103" s="67"/>
      <c r="P103" s="65">
        <f t="shared" si="22"/>
        <v>83.24014800539638</v>
      </c>
      <c r="Q103" s="65">
        <f t="shared" si="22"/>
        <v>917.3039084317237</v>
      </c>
      <c r="R103" s="65">
        <f t="shared" si="22"/>
        <v>72.91815848895905</v>
      </c>
      <c r="S103" s="66">
        <f t="shared" si="22"/>
        <v>37.54012373754776</v>
      </c>
    </row>
    <row r="104" spans="2:19" ht="23.25">
      <c r="B104" s="53">
        <v>2005</v>
      </c>
      <c r="C104" s="56" t="s">
        <v>10</v>
      </c>
      <c r="D104" s="65">
        <f t="shared" si="20"/>
        <v>23.450113012592837</v>
      </c>
      <c r="E104" s="65">
        <f t="shared" si="20"/>
        <v>7.635467980295573</v>
      </c>
      <c r="F104" s="65">
        <f t="shared" si="20"/>
        <v>37.29567656446463</v>
      </c>
      <c r="G104" s="65">
        <f t="shared" si="20"/>
        <v>-59.76871576384662</v>
      </c>
      <c r="H104" s="67"/>
      <c r="I104" s="65">
        <f t="shared" si="21"/>
        <v>24.23939128381872</v>
      </c>
      <c r="J104" s="65">
        <f t="shared" si="21"/>
        <v>236.38820041522644</v>
      </c>
      <c r="K104" s="65">
        <f t="shared" si="21"/>
        <v>26.391896012046544</v>
      </c>
      <c r="L104" s="65">
        <f t="shared" si="21"/>
        <v>-46.9705170952596</v>
      </c>
      <c r="M104" s="65"/>
      <c r="N104" s="65"/>
      <c r="O104" s="67"/>
      <c r="P104" s="65">
        <f t="shared" si="22"/>
        <v>42.43849079339438</v>
      </c>
      <c r="Q104" s="65">
        <f t="shared" si="22"/>
        <v>274.32156759056227</v>
      </c>
      <c r="R104" s="65">
        <f t="shared" si="22"/>
        <v>44.92428316290932</v>
      </c>
      <c r="S104" s="66">
        <f t="shared" si="22"/>
        <v>-40.344290939528726</v>
      </c>
    </row>
    <row r="105" spans="2:19" ht="23.25">
      <c r="B105" s="53"/>
      <c r="C105" s="56" t="s">
        <v>11</v>
      </c>
      <c r="D105" s="65">
        <f t="shared" si="20"/>
        <v>78.56529824059507</v>
      </c>
      <c r="E105" s="65">
        <f t="shared" si="20"/>
        <v>280.49450549450546</v>
      </c>
      <c r="F105" s="65">
        <f t="shared" si="20"/>
        <v>73.95996246481076</v>
      </c>
      <c r="G105" s="65">
        <f t="shared" si="20"/>
        <v>60.96385542168673</v>
      </c>
      <c r="H105" s="67"/>
      <c r="I105" s="65">
        <f t="shared" si="21"/>
        <v>85.57332428417729</v>
      </c>
      <c r="J105" s="65">
        <f t="shared" si="21"/>
        <v>624.9590908564883</v>
      </c>
      <c r="K105" s="65">
        <f t="shared" si="21"/>
        <v>64.79933834395081</v>
      </c>
      <c r="L105" s="65">
        <f t="shared" si="21"/>
        <v>54.95309929568751</v>
      </c>
      <c r="M105" s="65"/>
      <c r="N105" s="65"/>
      <c r="O105" s="67"/>
      <c r="P105" s="65">
        <f t="shared" si="22"/>
        <v>105.15998301189614</v>
      </c>
      <c r="Q105" s="65">
        <f t="shared" si="22"/>
        <v>671.5390561934338</v>
      </c>
      <c r="R105" s="65">
        <f t="shared" si="22"/>
        <v>81.94402128443772</v>
      </c>
      <c r="S105" s="66">
        <f t="shared" si="22"/>
        <v>68.3419266190549</v>
      </c>
    </row>
    <row r="106" spans="2:19" ht="23.25">
      <c r="B106" s="53"/>
      <c r="C106" s="56" t="s">
        <v>12</v>
      </c>
      <c r="D106" s="65">
        <f t="shared" si="20"/>
        <v>57.4792847797645</v>
      </c>
      <c r="E106" s="65">
        <f t="shared" si="20"/>
        <v>192.44444444444446</v>
      </c>
      <c r="F106" s="65">
        <f t="shared" si="20"/>
        <v>56.10288599304087</v>
      </c>
      <c r="G106" s="65">
        <f t="shared" si="20"/>
        <v>48.75962360992301</v>
      </c>
      <c r="H106" s="67"/>
      <c r="I106" s="65">
        <f t="shared" si="21"/>
        <v>67.35069327253191</v>
      </c>
      <c r="J106" s="65">
        <f t="shared" si="21"/>
        <v>336.0415632688835</v>
      </c>
      <c r="K106" s="65">
        <f t="shared" si="21"/>
        <v>56.62483931150385</v>
      </c>
      <c r="L106" s="65">
        <f t="shared" si="21"/>
        <v>125.25909823496556</v>
      </c>
      <c r="M106" s="65"/>
      <c r="N106" s="65"/>
      <c r="O106" s="67"/>
      <c r="P106" s="65">
        <f t="shared" si="22"/>
        <v>83.85148769402932</v>
      </c>
      <c r="Q106" s="65">
        <f t="shared" si="22"/>
        <v>375.96878081277663</v>
      </c>
      <c r="R106" s="65">
        <f t="shared" si="22"/>
        <v>71.59026785882756</v>
      </c>
      <c r="S106" s="66">
        <f t="shared" si="22"/>
        <v>152.70119894971037</v>
      </c>
    </row>
    <row r="107" spans="2:19" ht="23.25">
      <c r="B107" s="53"/>
      <c r="C107" s="56" t="s">
        <v>13</v>
      </c>
      <c r="D107" s="65">
        <f t="shared" si="20"/>
        <v>47.31248633282311</v>
      </c>
      <c r="E107" s="65">
        <f t="shared" si="20"/>
        <v>35.71428571428572</v>
      </c>
      <c r="F107" s="65">
        <f t="shared" si="20"/>
        <v>49.32090293881029</v>
      </c>
      <c r="G107" s="65">
        <f t="shared" si="20"/>
        <v>17.765273311897104</v>
      </c>
      <c r="H107" s="67"/>
      <c r="I107" s="65">
        <f t="shared" si="21"/>
        <v>60.17874833115704</v>
      </c>
      <c r="J107" s="65">
        <f t="shared" si="21"/>
        <v>-1.5735442346034318</v>
      </c>
      <c r="K107" s="65">
        <f t="shared" si="21"/>
        <v>71.97178946392125</v>
      </c>
      <c r="L107" s="65">
        <f t="shared" si="21"/>
        <v>9.360181726668259</v>
      </c>
      <c r="M107" s="65"/>
      <c r="N107" s="65"/>
      <c r="O107" s="67"/>
      <c r="P107" s="65">
        <f t="shared" si="22"/>
        <v>75.35640362374113</v>
      </c>
      <c r="Q107" s="65">
        <f t="shared" si="22"/>
        <v>3.815231349355642</v>
      </c>
      <c r="R107" s="65">
        <f t="shared" si="22"/>
        <v>89.19024414613335</v>
      </c>
      <c r="S107" s="66">
        <f t="shared" si="22"/>
        <v>20.281863943118438</v>
      </c>
    </row>
    <row r="108" spans="2:19" ht="23.25">
      <c r="B108" s="53">
        <v>2006</v>
      </c>
      <c r="C108" s="56" t="s">
        <v>10</v>
      </c>
      <c r="D108" s="65">
        <f t="shared" si="20"/>
        <v>23.997907539397104</v>
      </c>
      <c r="E108" s="65">
        <f t="shared" si="20"/>
        <v>-8.466819221967953</v>
      </c>
      <c r="F108" s="65">
        <f t="shared" si="20"/>
        <v>24.240929904896078</v>
      </c>
      <c r="G108" s="65">
        <f t="shared" si="20"/>
        <v>40.24205748865356</v>
      </c>
      <c r="H108" s="67"/>
      <c r="I108" s="65">
        <f t="shared" si="21"/>
        <v>49.29609004902761</v>
      </c>
      <c r="J108" s="65">
        <f t="shared" si="21"/>
        <v>17.254638428516373</v>
      </c>
      <c r="K108" s="65">
        <f t="shared" si="21"/>
        <v>51.49742482222146</v>
      </c>
      <c r="L108" s="65">
        <f t="shared" si="21"/>
        <v>75.07035681476839</v>
      </c>
      <c r="M108" s="65"/>
      <c r="N108" s="65"/>
      <c r="O108" s="67"/>
      <c r="P108" s="65">
        <f t="shared" si="22"/>
        <v>63.38868158773974</v>
      </c>
      <c r="Q108" s="65">
        <f t="shared" si="22"/>
        <v>26.3306505238414</v>
      </c>
      <c r="R108" s="65">
        <f t="shared" si="22"/>
        <v>65.93358007025839</v>
      </c>
      <c r="S108" s="66">
        <f t="shared" si="22"/>
        <v>96.34133217111719</v>
      </c>
    </row>
    <row r="109" spans="2:19" ht="23.25">
      <c r="B109" s="53"/>
      <c r="C109" s="56" t="s">
        <v>11</v>
      </c>
      <c r="D109" s="65">
        <f t="shared" si="20"/>
        <v>21.800777025673895</v>
      </c>
      <c r="E109" s="65">
        <f t="shared" si="20"/>
        <v>-75.16245487364621</v>
      </c>
      <c r="F109" s="65">
        <f t="shared" si="20"/>
        <v>29.767149150409068</v>
      </c>
      <c r="G109" s="65">
        <f t="shared" si="20"/>
        <v>-10.329341317365277</v>
      </c>
      <c r="H109" s="67"/>
      <c r="I109" s="65">
        <f t="shared" si="21"/>
        <v>30.590692187628747</v>
      </c>
      <c r="J109" s="65">
        <f t="shared" si="21"/>
        <v>-71.42970708972736</v>
      </c>
      <c r="K109" s="65">
        <f t="shared" si="21"/>
        <v>50.83188967232388</v>
      </c>
      <c r="L109" s="65">
        <f t="shared" si="21"/>
        <v>21.91390198713883</v>
      </c>
      <c r="M109" s="65"/>
      <c r="N109" s="65"/>
      <c r="O109" s="67"/>
      <c r="P109" s="65">
        <f t="shared" si="22"/>
        <v>62.64209848935323</v>
      </c>
      <c r="Q109" s="65">
        <f t="shared" si="22"/>
        <v>-67.12904385854769</v>
      </c>
      <c r="R109" s="65">
        <f t="shared" si="22"/>
        <v>89.20987835149506</v>
      </c>
      <c r="S109" s="66">
        <f t="shared" si="22"/>
        <v>52.44871435591426</v>
      </c>
    </row>
    <row r="110" spans="2:19" ht="23.25">
      <c r="B110" s="53"/>
      <c r="C110" s="56" t="s">
        <v>12</v>
      </c>
      <c r="D110" s="65">
        <f t="shared" si="20"/>
        <v>-4.169798631166671</v>
      </c>
      <c r="E110" s="65">
        <f t="shared" si="20"/>
        <v>-32.370820668693014</v>
      </c>
      <c r="F110" s="65">
        <f t="shared" si="20"/>
        <v>-3.916083916083906</v>
      </c>
      <c r="G110" s="65">
        <f t="shared" si="20"/>
        <v>3.1627372052903837</v>
      </c>
      <c r="H110" s="67"/>
      <c r="I110" s="65">
        <f t="shared" si="21"/>
        <v>8.468154740613755</v>
      </c>
      <c r="J110" s="65">
        <f t="shared" si="21"/>
        <v>-9.266851848712562</v>
      </c>
      <c r="K110" s="65">
        <f t="shared" si="21"/>
        <v>5.710779677835305</v>
      </c>
      <c r="L110" s="65">
        <f t="shared" si="21"/>
        <v>46.56752029836571</v>
      </c>
      <c r="M110" s="65"/>
      <c r="N110" s="65"/>
      <c r="O110" s="67"/>
      <c r="P110" s="65">
        <f t="shared" si="22"/>
        <v>31.79541375291788</v>
      </c>
      <c r="Q110" s="65">
        <f t="shared" si="22"/>
        <v>12.123690893527808</v>
      </c>
      <c r="R110" s="65">
        <f t="shared" si="22"/>
        <v>29.0120830168664</v>
      </c>
      <c r="S110" s="66">
        <f t="shared" si="22"/>
        <v>70.90671175453096</v>
      </c>
    </row>
    <row r="111" spans="2:19" ht="23.25">
      <c r="B111" s="53"/>
      <c r="C111" s="56" t="s">
        <v>13</v>
      </c>
      <c r="D111" s="65">
        <f t="shared" si="20"/>
        <v>-23.24021019505389</v>
      </c>
      <c r="E111" s="65">
        <f t="shared" si="20"/>
        <v>-56.54135338345865</v>
      </c>
      <c r="F111" s="65">
        <f t="shared" si="20"/>
        <v>-22.999397838557343</v>
      </c>
      <c r="G111" s="65">
        <f t="shared" si="20"/>
        <v>-13.310580204778148</v>
      </c>
      <c r="H111" s="67"/>
      <c r="I111" s="65">
        <f t="shared" si="21"/>
        <v>-11.029187415350279</v>
      </c>
      <c r="J111" s="65">
        <f t="shared" si="21"/>
        <v>-47.492961544511616</v>
      </c>
      <c r="K111" s="65">
        <f t="shared" si="21"/>
        <v>-14.000731070902518</v>
      </c>
      <c r="L111" s="65">
        <f t="shared" si="21"/>
        <v>69.14252147556917</v>
      </c>
      <c r="M111" s="65"/>
      <c r="N111" s="65"/>
      <c r="O111" s="67"/>
      <c r="P111" s="65">
        <f t="shared" si="22"/>
        <v>9.052033215131743</v>
      </c>
      <c r="Q111" s="65">
        <f t="shared" si="22"/>
        <v>-34.02362172105802</v>
      </c>
      <c r="R111" s="65">
        <f t="shared" si="22"/>
        <v>5.931255929746953</v>
      </c>
      <c r="S111" s="66">
        <f t="shared" si="22"/>
        <v>98.34624392022093</v>
      </c>
    </row>
    <row r="112" spans="2:19" ht="23.25">
      <c r="B112" s="53">
        <v>2007</v>
      </c>
      <c r="C112" s="56" t="s">
        <v>10</v>
      </c>
      <c r="D112" s="65">
        <f t="shared" si="20"/>
        <v>1.5451141696988913</v>
      </c>
      <c r="E112" s="65">
        <f t="shared" si="20"/>
        <v>108.25</v>
      </c>
      <c r="F112" s="65">
        <f t="shared" si="20"/>
        <v>-0.7598094806078421</v>
      </c>
      <c r="G112" s="65">
        <f t="shared" si="20"/>
        <v>-0.6472491909385099</v>
      </c>
      <c r="H112" s="67"/>
      <c r="I112" s="65">
        <f t="shared" si="21"/>
        <v>-0.7995685075727437</v>
      </c>
      <c r="J112" s="65">
        <f t="shared" si="21"/>
        <v>-28.70413728758686</v>
      </c>
      <c r="K112" s="65">
        <f t="shared" si="21"/>
        <v>1.728164438383402</v>
      </c>
      <c r="L112" s="65">
        <f t="shared" si="21"/>
        <v>1.729113829162543</v>
      </c>
      <c r="M112" s="65"/>
      <c r="N112" s="65"/>
      <c r="O112" s="67"/>
      <c r="P112" s="65">
        <f t="shared" si="22"/>
        <v>20.535392464285266</v>
      </c>
      <c r="Q112" s="65">
        <f t="shared" si="22"/>
        <v>-15.084214319527206</v>
      </c>
      <c r="R112" s="65">
        <f t="shared" si="22"/>
        <v>24.19617313811966</v>
      </c>
      <c r="S112" s="66">
        <f t="shared" si="22"/>
        <v>19.607409679454364</v>
      </c>
    </row>
    <row r="113" spans="2:19" ht="23.25">
      <c r="B113" s="53"/>
      <c r="C113" s="56" t="s">
        <v>11</v>
      </c>
      <c r="D113" s="65">
        <f t="shared" si="20"/>
        <v>-8.592568234133509</v>
      </c>
      <c r="E113" s="65">
        <f t="shared" si="20"/>
        <v>47.965116279069775</v>
      </c>
      <c r="F113" s="65">
        <f t="shared" si="20"/>
        <v>-9.806706387695712</v>
      </c>
      <c r="G113" s="65">
        <f t="shared" si="20"/>
        <v>4.4240400667779625</v>
      </c>
      <c r="H113" s="67"/>
      <c r="I113" s="65">
        <f t="shared" si="21"/>
        <v>-0.7961447313664394</v>
      </c>
      <c r="J113" s="65">
        <f t="shared" si="21"/>
        <v>23.536543801717542</v>
      </c>
      <c r="K113" s="65">
        <f t="shared" si="21"/>
        <v>-2.121949952901545</v>
      </c>
      <c r="L113" s="65">
        <f t="shared" si="21"/>
        <v>5.847041094478172</v>
      </c>
      <c r="M113" s="65"/>
      <c r="N113" s="65"/>
      <c r="O113" s="67"/>
      <c r="P113" s="65">
        <f t="shared" si="22"/>
        <v>7.207768471626892</v>
      </c>
      <c r="Q113" s="65">
        <f t="shared" si="22"/>
        <v>41.055894653138665</v>
      </c>
      <c r="R113" s="65">
        <f t="shared" si="22"/>
        <v>5.924830384104467</v>
      </c>
      <c r="S113" s="66">
        <f t="shared" si="22"/>
        <v>8.976364171567823</v>
      </c>
    </row>
    <row r="114" spans="2:19" ht="23.25">
      <c r="B114" s="53"/>
      <c r="C114" s="56" t="s">
        <v>12</v>
      </c>
      <c r="D114" s="65">
        <f t="shared" si="20"/>
        <v>-13.309664368575326</v>
      </c>
      <c r="E114" s="65">
        <f t="shared" si="20"/>
        <v>39.32584269662922</v>
      </c>
      <c r="F114" s="65">
        <f t="shared" si="20"/>
        <v>-12.545487627365361</v>
      </c>
      <c r="G114" s="65">
        <f t="shared" si="20"/>
        <v>-35.73021181716834</v>
      </c>
      <c r="H114" s="67"/>
      <c r="I114" s="65">
        <f t="shared" si="21"/>
        <v>-0.8208588333752544</v>
      </c>
      <c r="J114" s="65">
        <f t="shared" si="21"/>
        <v>63.1022655996299</v>
      </c>
      <c r="K114" s="65">
        <f t="shared" si="21"/>
        <v>0.0012628869460797887</v>
      </c>
      <c r="L114" s="65">
        <f t="shared" si="21"/>
        <v>-32.334898510160485</v>
      </c>
      <c r="M114" s="65"/>
      <c r="N114" s="65"/>
      <c r="O114" s="67"/>
      <c r="P114" s="65">
        <f t="shared" si="22"/>
        <v>6.245030422493471</v>
      </c>
      <c r="Q114" s="65">
        <f t="shared" si="22"/>
        <v>68.31650431594056</v>
      </c>
      <c r="R114" s="65">
        <f t="shared" si="22"/>
        <v>7.48904425934181</v>
      </c>
      <c r="S114" s="66">
        <f t="shared" si="22"/>
        <v>-29.241653386840255</v>
      </c>
    </row>
    <row r="115" spans="2:19" ht="23.25">
      <c r="B115" s="53"/>
      <c r="C115" s="56" t="s">
        <v>13</v>
      </c>
      <c r="D115" s="65">
        <f t="shared" si="20"/>
        <v>-8.884161670856699</v>
      </c>
      <c r="E115" s="65">
        <f t="shared" si="20"/>
        <v>126.98961937716265</v>
      </c>
      <c r="F115" s="65">
        <f t="shared" si="20"/>
        <v>-10.186862034902873</v>
      </c>
      <c r="G115" s="65">
        <f t="shared" si="20"/>
        <v>-14.881889763779526</v>
      </c>
      <c r="H115" s="67"/>
      <c r="I115" s="65">
        <f t="shared" si="21"/>
        <v>-10.166247661350852</v>
      </c>
      <c r="J115" s="65">
        <f t="shared" si="21"/>
        <v>67.49506300401686</v>
      </c>
      <c r="K115" s="65">
        <f t="shared" si="21"/>
        <v>-10.629402772467955</v>
      </c>
      <c r="L115" s="65">
        <f t="shared" si="21"/>
        <v>-29.277683615212368</v>
      </c>
      <c r="M115" s="65"/>
      <c r="N115" s="65"/>
      <c r="O115" s="67"/>
      <c r="P115" s="65">
        <f t="shared" si="22"/>
        <v>-5.251954835615777</v>
      </c>
      <c r="Q115" s="65">
        <f t="shared" si="22"/>
        <v>76.09299725943885</v>
      </c>
      <c r="R115" s="65">
        <f t="shared" si="22"/>
        <v>-5.980479130714727</v>
      </c>
      <c r="S115" s="66">
        <f t="shared" si="22"/>
        <v>-25.32415668996792</v>
      </c>
    </row>
    <row r="116" spans="2:19" ht="23.25">
      <c r="B116" s="53">
        <v>2008</v>
      </c>
      <c r="C116" s="56" t="s">
        <v>10</v>
      </c>
      <c r="D116" s="65">
        <f aca="true" t="shared" si="23" ref="D116:G135">+D46/D42*100-100</f>
        <v>-4.222060656418776</v>
      </c>
      <c r="E116" s="65">
        <f t="shared" si="23"/>
        <v>16.80672268907564</v>
      </c>
      <c r="F116" s="65">
        <f t="shared" si="23"/>
        <v>-4.045251971203285</v>
      </c>
      <c r="G116" s="65">
        <f t="shared" si="23"/>
        <v>-26.60152008686211</v>
      </c>
      <c r="H116" s="67"/>
      <c r="I116" s="65">
        <f aca="true" t="shared" si="24" ref="I116:L135">+I46/I42*100-100</f>
        <v>5.301236279494745</v>
      </c>
      <c r="J116" s="65">
        <f t="shared" si="24"/>
        <v>112.88459016132813</v>
      </c>
      <c r="K116" s="65">
        <f t="shared" si="24"/>
        <v>-2.7079112239720757</v>
      </c>
      <c r="L116" s="65">
        <f t="shared" si="24"/>
        <v>12.592610787022835</v>
      </c>
      <c r="M116" s="65"/>
      <c r="N116" s="65"/>
      <c r="O116" s="67"/>
      <c r="P116" s="65">
        <f aca="true" t="shared" si="25" ref="P116:S135">+P46/P42*100-100</f>
        <v>18.237310601874086</v>
      </c>
      <c r="Q116" s="65">
        <f t="shared" si="25"/>
        <v>139.35394123624428</v>
      </c>
      <c r="R116" s="65">
        <f t="shared" si="25"/>
        <v>9.046989763200358</v>
      </c>
      <c r="S116" s="66">
        <f t="shared" si="25"/>
        <v>28.837466525387384</v>
      </c>
    </row>
    <row r="117" spans="2:19" ht="23.25">
      <c r="B117" s="53"/>
      <c r="C117" s="56" t="s">
        <v>11</v>
      </c>
      <c r="D117" s="65">
        <f t="shared" si="23"/>
        <v>-15.429722631938702</v>
      </c>
      <c r="E117" s="65">
        <f t="shared" si="23"/>
        <v>103.53634577603142</v>
      </c>
      <c r="F117" s="65">
        <f t="shared" si="23"/>
        <v>-16.687790452049015</v>
      </c>
      <c r="G117" s="65">
        <f t="shared" si="23"/>
        <v>-37.64988009592326</v>
      </c>
      <c r="H117" s="67"/>
      <c r="I117" s="65">
        <f t="shared" si="24"/>
        <v>-18.36419411467122</v>
      </c>
      <c r="J117" s="65">
        <f t="shared" si="24"/>
        <v>101.95954808188077</v>
      </c>
      <c r="K117" s="65">
        <f t="shared" si="24"/>
        <v>-23.011764927906185</v>
      </c>
      <c r="L117" s="65">
        <f t="shared" si="24"/>
        <v>-30.2358224911669</v>
      </c>
      <c r="M117" s="65"/>
      <c r="N117" s="65"/>
      <c r="O117" s="67"/>
      <c r="P117" s="65">
        <f t="shared" si="25"/>
        <v>0.03981135686845505</v>
      </c>
      <c r="Q117" s="65">
        <f t="shared" si="25"/>
        <v>155.42731020316515</v>
      </c>
      <c r="R117" s="65">
        <f t="shared" si="25"/>
        <v>-6.333788707582428</v>
      </c>
      <c r="S117" s="66">
        <f t="shared" si="25"/>
        <v>-11.042894467627065</v>
      </c>
    </row>
    <row r="118" spans="2:19" ht="23.25">
      <c r="B118" s="53"/>
      <c r="C118" s="56" t="s">
        <v>12</v>
      </c>
      <c r="D118" s="65">
        <f t="shared" si="23"/>
        <v>-7.405114529263301</v>
      </c>
      <c r="E118" s="65">
        <f t="shared" si="23"/>
        <v>37.419354838709694</v>
      </c>
      <c r="F118" s="65">
        <f t="shared" si="23"/>
        <v>-8.290856132320812</v>
      </c>
      <c r="G118" s="65">
        <f t="shared" si="23"/>
        <v>-16.738941890719857</v>
      </c>
      <c r="H118" s="67"/>
      <c r="I118" s="65">
        <f t="shared" si="24"/>
        <v>-23.030057454961977</v>
      </c>
      <c r="J118" s="65">
        <f t="shared" si="24"/>
        <v>-44.26746015944404</v>
      </c>
      <c r="K118" s="65">
        <f t="shared" si="24"/>
        <v>-20.777514478376048</v>
      </c>
      <c r="L118" s="65">
        <f t="shared" si="24"/>
        <v>-25.465707938176337</v>
      </c>
      <c r="M118" s="65"/>
      <c r="N118" s="65"/>
      <c r="O118" s="67"/>
      <c r="P118" s="65">
        <f t="shared" si="25"/>
        <v>-13.04554415407219</v>
      </c>
      <c r="Q118" s="65">
        <f t="shared" si="25"/>
        <v>-38.78296267698658</v>
      </c>
      <c r="R118" s="65">
        <f t="shared" si="25"/>
        <v>-10.788257536175067</v>
      </c>
      <c r="S118" s="66">
        <f t="shared" si="25"/>
        <v>-11.187156202064031</v>
      </c>
    </row>
    <row r="119" spans="2:19" ht="23.25">
      <c r="B119" s="53"/>
      <c r="C119" s="56" t="s">
        <v>13</v>
      </c>
      <c r="D119" s="65">
        <f t="shared" si="23"/>
        <v>-16.767127939553433</v>
      </c>
      <c r="E119" s="65">
        <f t="shared" si="23"/>
        <v>88.26219512195121</v>
      </c>
      <c r="F119" s="65">
        <f t="shared" si="23"/>
        <v>-18.573850877594978</v>
      </c>
      <c r="G119" s="65">
        <f t="shared" si="23"/>
        <v>-44.03330249768732</v>
      </c>
      <c r="H119" s="67"/>
      <c r="I119" s="65">
        <f t="shared" si="24"/>
        <v>-26.61257472547757</v>
      </c>
      <c r="J119" s="65">
        <f t="shared" si="24"/>
        <v>58.10606497525521</v>
      </c>
      <c r="K119" s="65">
        <f t="shared" si="24"/>
        <v>-30.526389223036716</v>
      </c>
      <c r="L119" s="65">
        <f t="shared" si="24"/>
        <v>-46.62082393393624</v>
      </c>
      <c r="M119" s="65"/>
      <c r="N119" s="65"/>
      <c r="O119" s="67"/>
      <c r="P119" s="65">
        <f t="shared" si="25"/>
        <v>-20.980011149990233</v>
      </c>
      <c r="Q119" s="65">
        <f t="shared" si="25"/>
        <v>70.12211751209858</v>
      </c>
      <c r="R119" s="65">
        <f t="shared" si="25"/>
        <v>-25.803918668930166</v>
      </c>
      <c r="S119" s="66">
        <f t="shared" si="25"/>
        <v>-40.01499654527603</v>
      </c>
    </row>
    <row r="120" spans="2:19" ht="23.25">
      <c r="B120" s="53">
        <v>2009</v>
      </c>
      <c r="C120" s="56" t="s">
        <v>10</v>
      </c>
      <c r="D120" s="65">
        <f t="shared" si="23"/>
        <v>20.105188960581245</v>
      </c>
      <c r="E120" s="65">
        <f t="shared" si="23"/>
        <v>-21.891058581706062</v>
      </c>
      <c r="F120" s="65">
        <f t="shared" si="23"/>
        <v>20.965821126592814</v>
      </c>
      <c r="G120" s="65">
        <f t="shared" si="23"/>
        <v>59.17159763313609</v>
      </c>
      <c r="H120" s="67"/>
      <c r="I120" s="65">
        <f t="shared" si="24"/>
        <v>14.207587230471105</v>
      </c>
      <c r="J120" s="65">
        <f t="shared" si="24"/>
        <v>-8.535460605602339</v>
      </c>
      <c r="K120" s="65">
        <f t="shared" si="24"/>
        <v>15.253965919998521</v>
      </c>
      <c r="L120" s="65">
        <f t="shared" si="24"/>
        <v>38.80930323201795</v>
      </c>
      <c r="M120" s="65"/>
      <c r="N120" s="65"/>
      <c r="O120" s="67"/>
      <c r="P120" s="65">
        <f t="shared" si="25"/>
        <v>10.995176847080671</v>
      </c>
      <c r="Q120" s="65">
        <f t="shared" si="25"/>
        <v>-11.220198427668322</v>
      </c>
      <c r="R120" s="65">
        <f t="shared" si="25"/>
        <v>12.002313908939286</v>
      </c>
      <c r="S120" s="66">
        <f t="shared" si="25"/>
        <v>35.42273550796921</v>
      </c>
    </row>
    <row r="121" spans="2:19" ht="23.25">
      <c r="B121" s="53"/>
      <c r="C121" s="56" t="s">
        <v>11</v>
      </c>
      <c r="D121" s="65">
        <f t="shared" si="23"/>
        <v>-21.47779479326188</v>
      </c>
      <c r="E121" s="65">
        <f t="shared" si="23"/>
        <v>-46.81467181467182</v>
      </c>
      <c r="F121" s="65">
        <f t="shared" si="23"/>
        <v>-21.173704591554483</v>
      </c>
      <c r="G121" s="65">
        <f t="shared" si="23"/>
        <v>3.7179487179487296</v>
      </c>
      <c r="H121" s="67"/>
      <c r="I121" s="65">
        <f t="shared" si="24"/>
        <v>-21.200174834648237</v>
      </c>
      <c r="J121" s="65">
        <f t="shared" si="24"/>
        <v>-48.69401522741921</v>
      </c>
      <c r="K121" s="65">
        <f t="shared" si="24"/>
        <v>-21.238008449843818</v>
      </c>
      <c r="L121" s="65">
        <f t="shared" si="24"/>
        <v>29.789271401353375</v>
      </c>
      <c r="M121" s="65"/>
      <c r="N121" s="65"/>
      <c r="O121" s="67"/>
      <c r="P121" s="65">
        <f t="shared" si="25"/>
        <v>-30.74591163121808</v>
      </c>
      <c r="Q121" s="65">
        <f t="shared" si="25"/>
        <v>-54.216221403498</v>
      </c>
      <c r="R121" s="65">
        <f t="shared" si="25"/>
        <v>-30.667411681809853</v>
      </c>
      <c r="S121" s="66">
        <f t="shared" si="25"/>
        <v>13.465458516919199</v>
      </c>
    </row>
    <row r="122" spans="2:19" ht="23.25">
      <c r="B122" s="53"/>
      <c r="C122" s="56" t="s">
        <v>12</v>
      </c>
      <c r="D122" s="65">
        <f t="shared" si="23"/>
        <v>-10.620242748405673</v>
      </c>
      <c r="E122" s="65">
        <f t="shared" si="23"/>
        <v>-51.291079812206576</v>
      </c>
      <c r="F122" s="65">
        <f t="shared" si="23"/>
        <v>-7.622504537205074</v>
      </c>
      <c r="G122" s="65">
        <f t="shared" si="23"/>
        <v>-29.58333333333333</v>
      </c>
      <c r="H122" s="67"/>
      <c r="I122" s="65">
        <f t="shared" si="24"/>
        <v>-8.115807418861692</v>
      </c>
      <c r="J122" s="65">
        <f t="shared" si="24"/>
        <v>18.094300361940824</v>
      </c>
      <c r="K122" s="65">
        <f t="shared" si="24"/>
        <v>-6.632888253579168</v>
      </c>
      <c r="L122" s="65">
        <f t="shared" si="24"/>
        <v>-43.35544102857762</v>
      </c>
      <c r="M122" s="65"/>
      <c r="N122" s="65"/>
      <c r="O122" s="67"/>
      <c r="P122" s="65">
        <f t="shared" si="25"/>
        <v>-11.464245418465083</v>
      </c>
      <c r="Q122" s="65">
        <f t="shared" si="25"/>
        <v>22.536119046896275</v>
      </c>
      <c r="R122" s="65">
        <f t="shared" si="25"/>
        <v>-10.357021446701125</v>
      </c>
      <c r="S122" s="66">
        <f t="shared" si="25"/>
        <v>-47.409250381856104</v>
      </c>
    </row>
    <row r="123" spans="2:19" ht="23.25">
      <c r="B123" s="53"/>
      <c r="C123" s="56" t="s">
        <v>13</v>
      </c>
      <c r="D123" s="65">
        <f t="shared" si="23"/>
        <v>7.262341901264776</v>
      </c>
      <c r="E123" s="65">
        <f t="shared" si="23"/>
        <v>-31.983805668016203</v>
      </c>
      <c r="F123" s="65">
        <f t="shared" si="23"/>
        <v>9.106258442143186</v>
      </c>
      <c r="G123" s="65">
        <f t="shared" si="23"/>
        <v>33.22314049586777</v>
      </c>
      <c r="H123" s="67"/>
      <c r="I123" s="65">
        <f t="shared" si="24"/>
        <v>42.631063178944544</v>
      </c>
      <c r="J123" s="65">
        <f t="shared" si="24"/>
        <v>14.0883128396692</v>
      </c>
      <c r="K123" s="65">
        <f t="shared" si="24"/>
        <v>48.53026096989055</v>
      </c>
      <c r="L123" s="65">
        <f t="shared" si="24"/>
        <v>25.2588910670608</v>
      </c>
      <c r="M123" s="65"/>
      <c r="N123" s="65"/>
      <c r="O123" s="67"/>
      <c r="P123" s="65">
        <f t="shared" si="25"/>
        <v>44.30095878942802</v>
      </c>
      <c r="Q123" s="65">
        <f t="shared" si="25"/>
        <v>14.68378161584441</v>
      </c>
      <c r="R123" s="65">
        <f t="shared" si="25"/>
        <v>50.82145690560213</v>
      </c>
      <c r="S123" s="66">
        <f t="shared" si="25"/>
        <v>24.558838426997596</v>
      </c>
    </row>
    <row r="124" spans="2:19" ht="23.25">
      <c r="B124" s="53">
        <v>2010</v>
      </c>
      <c r="C124" s="56" t="s">
        <v>10</v>
      </c>
      <c r="D124" s="65">
        <f t="shared" si="23"/>
        <v>-17.45745113087446</v>
      </c>
      <c r="E124" s="65">
        <f t="shared" si="23"/>
        <v>21.18421052631578</v>
      </c>
      <c r="F124" s="65">
        <f t="shared" si="23"/>
        <v>-17.154811715481173</v>
      </c>
      <c r="G124" s="65">
        <f t="shared" si="23"/>
        <v>-50.46468401486989</v>
      </c>
      <c r="H124" s="67"/>
      <c r="I124" s="65">
        <f t="shared" si="24"/>
        <v>-9.08972261614565</v>
      </c>
      <c r="J124" s="65">
        <f t="shared" si="24"/>
        <v>9.338316681065905</v>
      </c>
      <c r="K124" s="65">
        <f t="shared" si="24"/>
        <v>-6.49387293708601</v>
      </c>
      <c r="L124" s="65">
        <f t="shared" si="24"/>
        <v>-50.31696679981665</v>
      </c>
      <c r="M124" s="65"/>
      <c r="N124" s="65"/>
      <c r="O124" s="67"/>
      <c r="P124" s="65">
        <f t="shared" si="25"/>
        <v>-4.27356012713382</v>
      </c>
      <c r="Q124" s="65">
        <f t="shared" si="25"/>
        <v>16.300998787926815</v>
      </c>
      <c r="R124" s="65">
        <f t="shared" si="25"/>
        <v>-1.7370971738989454</v>
      </c>
      <c r="S124" s="66">
        <f t="shared" si="25"/>
        <v>-47.315046619116465</v>
      </c>
    </row>
    <row r="125" spans="2:19" ht="23.25">
      <c r="B125" s="53"/>
      <c r="C125" s="56" t="s">
        <v>11</v>
      </c>
      <c r="D125" s="65">
        <f t="shared" si="23"/>
        <v>26.426133593369087</v>
      </c>
      <c r="E125" s="65">
        <f t="shared" si="23"/>
        <v>45.19056261343013</v>
      </c>
      <c r="F125" s="65">
        <f t="shared" si="23"/>
        <v>26.481080764957014</v>
      </c>
      <c r="G125" s="65">
        <f t="shared" si="23"/>
        <v>12.484548825710746</v>
      </c>
      <c r="H125" s="67"/>
      <c r="I125" s="65">
        <f t="shared" si="24"/>
        <v>51.67975180918282</v>
      </c>
      <c r="J125" s="65">
        <f t="shared" si="24"/>
        <v>170.00034919249237</v>
      </c>
      <c r="K125" s="65">
        <f t="shared" si="24"/>
        <v>46.39724225462487</v>
      </c>
      <c r="L125" s="65">
        <f t="shared" si="24"/>
        <v>14.892895423868893</v>
      </c>
      <c r="M125" s="65"/>
      <c r="N125" s="65"/>
      <c r="O125" s="67"/>
      <c r="P125" s="65">
        <f t="shared" si="25"/>
        <v>60.574619946736874</v>
      </c>
      <c r="Q125" s="65">
        <f t="shared" si="25"/>
        <v>179.87339344959878</v>
      </c>
      <c r="R125" s="65">
        <f t="shared" si="25"/>
        <v>54.98099224168362</v>
      </c>
      <c r="S125" s="66">
        <f t="shared" si="25"/>
        <v>20.290634581219223</v>
      </c>
    </row>
    <row r="126" spans="2:19" ht="23.25">
      <c r="B126" s="53"/>
      <c r="C126" s="56" t="s">
        <v>12</v>
      </c>
      <c r="D126" s="65">
        <f t="shared" si="23"/>
        <v>30.26065941653718</v>
      </c>
      <c r="E126" s="65">
        <f t="shared" si="23"/>
        <v>133.97590361445785</v>
      </c>
      <c r="F126" s="65">
        <f t="shared" si="23"/>
        <v>28.11272102161101</v>
      </c>
      <c r="G126" s="65">
        <f t="shared" si="23"/>
        <v>18.34319526627219</v>
      </c>
      <c r="H126" s="67"/>
      <c r="I126" s="65">
        <f t="shared" si="24"/>
        <v>60.81398149969513</v>
      </c>
      <c r="J126" s="65">
        <f t="shared" si="24"/>
        <v>122.46976179070535</v>
      </c>
      <c r="K126" s="65">
        <f t="shared" si="24"/>
        <v>50.12053095897383</v>
      </c>
      <c r="L126" s="65">
        <f t="shared" si="24"/>
        <v>159.43066225748453</v>
      </c>
      <c r="M126" s="65"/>
      <c r="N126" s="65"/>
      <c r="O126" s="67"/>
      <c r="P126" s="65">
        <f t="shared" si="25"/>
        <v>73.10111290043525</v>
      </c>
      <c r="Q126" s="65">
        <f t="shared" si="25"/>
        <v>133.29828067417094</v>
      </c>
      <c r="R126" s="65">
        <f t="shared" si="25"/>
        <v>61.305899446871024</v>
      </c>
      <c r="S126" s="66">
        <f t="shared" si="25"/>
        <v>192.8169905335036</v>
      </c>
    </row>
    <row r="127" spans="2:19" ht="23.25">
      <c r="B127" s="53"/>
      <c r="C127" s="56" t="s">
        <v>13</v>
      </c>
      <c r="D127" s="65">
        <f t="shared" si="23"/>
        <v>163.24648155192085</v>
      </c>
      <c r="E127" s="65">
        <f t="shared" si="23"/>
        <v>58.452380952380935</v>
      </c>
      <c r="F127" s="65">
        <f t="shared" si="23"/>
        <v>169.54503249767873</v>
      </c>
      <c r="G127" s="65">
        <f t="shared" si="23"/>
        <v>120.96774193548384</v>
      </c>
      <c r="H127" s="67"/>
      <c r="I127" s="65">
        <f t="shared" si="24"/>
        <v>184.1192374814034</v>
      </c>
      <c r="J127" s="65">
        <f t="shared" si="24"/>
        <v>0.5125015075954593</v>
      </c>
      <c r="K127" s="65">
        <f t="shared" si="24"/>
        <v>205.05855774811522</v>
      </c>
      <c r="L127" s="65">
        <f t="shared" si="24"/>
        <v>207.73632177937827</v>
      </c>
      <c r="M127" s="65"/>
      <c r="N127" s="65"/>
      <c r="O127" s="67"/>
      <c r="P127" s="65">
        <f t="shared" si="25"/>
        <v>204.86689723249015</v>
      </c>
      <c r="Q127" s="65">
        <f t="shared" si="25"/>
        <v>4.816563739753832</v>
      </c>
      <c r="R127" s="65">
        <f t="shared" si="25"/>
        <v>228.51318074381408</v>
      </c>
      <c r="S127" s="66">
        <f t="shared" si="25"/>
        <v>234.06985788757157</v>
      </c>
    </row>
    <row r="128" spans="2:19" ht="23.25">
      <c r="B128" s="53">
        <v>2011</v>
      </c>
      <c r="C128" s="56" t="s">
        <v>10</v>
      </c>
      <c r="D128" s="65">
        <f t="shared" si="23"/>
        <v>-20.334718879894993</v>
      </c>
      <c r="E128" s="65">
        <f t="shared" si="23"/>
        <v>-39.956568946796956</v>
      </c>
      <c r="F128" s="65">
        <f t="shared" si="23"/>
        <v>-19.70291146761734</v>
      </c>
      <c r="G128" s="65">
        <f t="shared" si="23"/>
        <v>-6.378986866791749</v>
      </c>
      <c r="H128" s="67"/>
      <c r="I128" s="65">
        <f t="shared" si="24"/>
        <v>-18.329470662546953</v>
      </c>
      <c r="J128" s="65">
        <f t="shared" si="24"/>
        <v>-60.43524040575267</v>
      </c>
      <c r="K128" s="65">
        <f t="shared" si="24"/>
        <v>-14.121439415525657</v>
      </c>
      <c r="L128" s="65">
        <f t="shared" si="24"/>
        <v>8.73061313577685</v>
      </c>
      <c r="M128" s="65"/>
      <c r="N128" s="65"/>
      <c r="O128" s="67"/>
      <c r="P128" s="65">
        <f t="shared" si="25"/>
        <v>-11.73044497739815</v>
      </c>
      <c r="Q128" s="65">
        <f t="shared" si="25"/>
        <v>-56.69796478419364</v>
      </c>
      <c r="R128" s="65">
        <f t="shared" si="25"/>
        <v>-6.72981186451176</v>
      </c>
      <c r="S128" s="66">
        <f t="shared" si="25"/>
        <v>10.2259019340961</v>
      </c>
    </row>
    <row r="129" spans="2:19" ht="23.25">
      <c r="B129" s="53"/>
      <c r="C129" s="56" t="s">
        <v>11</v>
      </c>
      <c r="D129" s="65">
        <f t="shared" si="23"/>
        <v>-3.5008784333890475</v>
      </c>
      <c r="E129" s="65">
        <f t="shared" si="23"/>
        <v>24.625000000000014</v>
      </c>
      <c r="F129" s="65">
        <f t="shared" si="23"/>
        <v>-1.613723586257919</v>
      </c>
      <c r="G129" s="65">
        <f t="shared" si="23"/>
        <v>-73.07692307692308</v>
      </c>
      <c r="H129" s="67"/>
      <c r="I129" s="65">
        <f t="shared" si="24"/>
        <v>-11.5257564449538</v>
      </c>
      <c r="J129" s="65">
        <f t="shared" si="24"/>
        <v>-28.483530098737276</v>
      </c>
      <c r="K129" s="65">
        <f t="shared" si="24"/>
        <v>-3.2945892740274445</v>
      </c>
      <c r="L129" s="65">
        <f t="shared" si="24"/>
        <v>-79.87501844929034</v>
      </c>
      <c r="M129" s="65"/>
      <c r="N129" s="65"/>
      <c r="O129" s="67"/>
      <c r="P129" s="65">
        <f t="shared" si="25"/>
        <v>0.8768215563154058</v>
      </c>
      <c r="Q129" s="65">
        <f t="shared" si="25"/>
        <v>-18.439685846382275</v>
      </c>
      <c r="R129" s="65">
        <f t="shared" si="25"/>
        <v>10.095144655924827</v>
      </c>
      <c r="S129" s="66">
        <f t="shared" si="25"/>
        <v>-76.31254155403487</v>
      </c>
    </row>
    <row r="130" spans="2:19" ht="23.25">
      <c r="B130" s="53"/>
      <c r="C130" s="56" t="s">
        <v>12</v>
      </c>
      <c r="D130" s="65">
        <f t="shared" si="23"/>
        <v>-8.574078982242256</v>
      </c>
      <c r="E130" s="65">
        <f t="shared" si="23"/>
        <v>-28.321318228630275</v>
      </c>
      <c r="F130" s="65">
        <f t="shared" si="23"/>
        <v>-5.434417980543444</v>
      </c>
      <c r="G130" s="65">
        <f t="shared" si="23"/>
        <v>-66.5</v>
      </c>
      <c r="H130" s="67"/>
      <c r="I130" s="65">
        <f t="shared" si="24"/>
        <v>-12.687761794831317</v>
      </c>
      <c r="J130" s="65">
        <f t="shared" si="24"/>
        <v>-32.93274308392279</v>
      </c>
      <c r="K130" s="65">
        <f t="shared" si="24"/>
        <v>-4.673824751451335</v>
      </c>
      <c r="L130" s="65">
        <f t="shared" si="24"/>
        <v>-69.67941305049538</v>
      </c>
      <c r="M130" s="65"/>
      <c r="N130" s="65"/>
      <c r="O130" s="67"/>
      <c r="P130" s="65">
        <f t="shared" si="25"/>
        <v>0.3564965123810282</v>
      </c>
      <c r="Q130" s="65">
        <f t="shared" si="25"/>
        <v>-21.9947293692684</v>
      </c>
      <c r="R130" s="65">
        <f t="shared" si="25"/>
        <v>9.587261424394896</v>
      </c>
      <c r="S130" s="66">
        <f t="shared" si="25"/>
        <v>-64.60172275980742</v>
      </c>
    </row>
    <row r="131" spans="2:19" ht="23.25">
      <c r="B131" s="53"/>
      <c r="C131" s="56" t="s">
        <v>13</v>
      </c>
      <c r="D131" s="65">
        <f t="shared" si="23"/>
        <v>-46.7850305241484</v>
      </c>
      <c r="E131" s="65">
        <f t="shared" si="23"/>
        <v>-45.980465815176565</v>
      </c>
      <c r="F131" s="65">
        <f t="shared" si="23"/>
        <v>-45.61181919087534</v>
      </c>
      <c r="G131" s="65">
        <f t="shared" si="23"/>
        <v>-81.80797304884896</v>
      </c>
      <c r="H131" s="67"/>
      <c r="I131" s="65">
        <f t="shared" si="24"/>
        <v>-52.69997282802198</v>
      </c>
      <c r="J131" s="65">
        <f t="shared" si="24"/>
        <v>-18.21762563494444</v>
      </c>
      <c r="K131" s="65">
        <f t="shared" si="24"/>
        <v>-51.733505383234416</v>
      </c>
      <c r="L131" s="65">
        <f t="shared" si="24"/>
        <v>-88.40553109228026</v>
      </c>
      <c r="M131" s="65"/>
      <c r="N131" s="65"/>
      <c r="O131" s="67"/>
      <c r="P131" s="65">
        <f t="shared" si="25"/>
        <v>-45.752968942918905</v>
      </c>
      <c r="Q131" s="65">
        <f t="shared" si="25"/>
        <v>-4.806949307390454</v>
      </c>
      <c r="R131" s="65">
        <f t="shared" si="25"/>
        <v>-44.74252967700074</v>
      </c>
      <c r="S131" s="66">
        <f t="shared" si="25"/>
        <v>-86.4145546402601</v>
      </c>
    </row>
    <row r="132" spans="2:19" ht="23.25">
      <c r="B132" s="53">
        <v>2012</v>
      </c>
      <c r="C132" s="56" t="s">
        <v>10</v>
      </c>
      <c r="D132" s="65">
        <f t="shared" si="23"/>
        <v>16.517918440203204</v>
      </c>
      <c r="E132" s="65">
        <f t="shared" si="23"/>
        <v>10.849909584086802</v>
      </c>
      <c r="F132" s="65">
        <f t="shared" si="23"/>
        <v>20.112475950865758</v>
      </c>
      <c r="G132" s="65">
        <f t="shared" si="23"/>
        <v>-74.54909819639279</v>
      </c>
      <c r="H132" s="67"/>
      <c r="I132" s="65">
        <f t="shared" si="24"/>
        <v>44.69365479754913</v>
      </c>
      <c r="J132" s="65">
        <f t="shared" si="24"/>
        <v>293.9433225316707</v>
      </c>
      <c r="K132" s="65">
        <f t="shared" si="24"/>
        <v>36.73158445027718</v>
      </c>
      <c r="L132" s="65">
        <f t="shared" si="24"/>
        <v>-58.488130668831154</v>
      </c>
      <c r="M132" s="65"/>
      <c r="N132" s="65"/>
      <c r="O132" s="67"/>
      <c r="P132" s="65">
        <f t="shared" si="25"/>
        <v>62.57587325381161</v>
      </c>
      <c r="Q132" s="65">
        <f t="shared" si="25"/>
        <v>346.6584797464751</v>
      </c>
      <c r="R132" s="65">
        <f t="shared" si="25"/>
        <v>52.14945396264662</v>
      </c>
      <c r="S132" s="66">
        <f t="shared" si="25"/>
        <v>-49.54680035911538</v>
      </c>
    </row>
    <row r="133" spans="2:19" ht="23.25">
      <c r="B133" s="53"/>
      <c r="C133" s="56" t="s">
        <v>11</v>
      </c>
      <c r="D133" s="65">
        <f t="shared" si="23"/>
        <v>16.269982238010655</v>
      </c>
      <c r="E133" s="65">
        <f t="shared" si="23"/>
        <v>22.868605817452362</v>
      </c>
      <c r="F133" s="65">
        <f t="shared" si="23"/>
        <v>16.340821505780625</v>
      </c>
      <c r="G133" s="65">
        <f t="shared" si="23"/>
        <v>-16.734693877551024</v>
      </c>
      <c r="H133" s="67"/>
      <c r="I133" s="65">
        <f t="shared" si="24"/>
        <v>46.77062729416511</v>
      </c>
      <c r="J133" s="65">
        <f t="shared" si="24"/>
        <v>54.746191057461914</v>
      </c>
      <c r="K133" s="65">
        <f t="shared" si="24"/>
        <v>46.046025411204255</v>
      </c>
      <c r="L133" s="65">
        <f t="shared" si="24"/>
        <v>39.626245460789704</v>
      </c>
      <c r="M133" s="65"/>
      <c r="N133" s="65"/>
      <c r="O133" s="67"/>
      <c r="P133" s="65">
        <f t="shared" si="25"/>
        <v>57.383159780448864</v>
      </c>
      <c r="Q133" s="65">
        <f t="shared" si="25"/>
        <v>71.89763533803034</v>
      </c>
      <c r="R133" s="65">
        <f t="shared" si="25"/>
        <v>55.962601553521665</v>
      </c>
      <c r="S133" s="66">
        <f t="shared" si="25"/>
        <v>46.99991889107514</v>
      </c>
    </row>
    <row r="134" spans="2:19" ht="23.25">
      <c r="B134" s="53"/>
      <c r="C134" s="56" t="s">
        <v>12</v>
      </c>
      <c r="D134" s="65">
        <f t="shared" si="23"/>
        <v>-6.314924868338409</v>
      </c>
      <c r="E134" s="65">
        <f t="shared" si="23"/>
        <v>-29.45402298850574</v>
      </c>
      <c r="F134" s="65">
        <f t="shared" si="23"/>
        <v>-6.0507778847615725</v>
      </c>
      <c r="G134" s="65">
        <f t="shared" si="23"/>
        <v>34.32835820895522</v>
      </c>
      <c r="H134" s="67"/>
      <c r="I134" s="65">
        <f t="shared" si="24"/>
        <v>4.997846782535362</v>
      </c>
      <c r="J134" s="65">
        <f t="shared" si="24"/>
        <v>-7.170166401985483</v>
      </c>
      <c r="K134" s="65">
        <f t="shared" si="24"/>
        <v>7.1893940375566245</v>
      </c>
      <c r="L134" s="65">
        <f t="shared" si="24"/>
        <v>-31.630535903247775</v>
      </c>
      <c r="M134" s="65"/>
      <c r="N134" s="65"/>
      <c r="O134" s="67"/>
      <c r="P134" s="65">
        <f t="shared" si="25"/>
        <v>8.069249289441615</v>
      </c>
      <c r="Q134" s="65">
        <f t="shared" si="25"/>
        <v>1.545902239311502</v>
      </c>
      <c r="R134" s="65">
        <f t="shared" si="25"/>
        <v>9.943028074354785</v>
      </c>
      <c r="S134" s="66">
        <f t="shared" si="25"/>
        <v>-32.32306611287967</v>
      </c>
    </row>
    <row r="135" spans="2:19" ht="23.25">
      <c r="B135" s="53"/>
      <c r="C135" s="56" t="s">
        <v>13</v>
      </c>
      <c r="D135" s="65">
        <f t="shared" si="23"/>
        <v>-9.29301157383837</v>
      </c>
      <c r="E135" s="65">
        <f t="shared" si="23"/>
        <v>9.040333796940203</v>
      </c>
      <c r="F135" s="65">
        <f t="shared" si="23"/>
        <v>-9.841660802251937</v>
      </c>
      <c r="G135" s="65">
        <f t="shared" si="23"/>
        <v>-1.8518518518518476</v>
      </c>
      <c r="H135" s="67"/>
      <c r="I135" s="65">
        <f t="shared" si="24"/>
        <v>2.5129299315162115</v>
      </c>
      <c r="J135" s="65">
        <f t="shared" si="24"/>
        <v>0.4525238878552216</v>
      </c>
      <c r="K135" s="65">
        <f t="shared" si="24"/>
        <v>2.3537285506932477</v>
      </c>
      <c r="L135" s="65">
        <f t="shared" si="24"/>
        <v>21.429329304264044</v>
      </c>
      <c r="M135" s="65"/>
      <c r="N135" s="65"/>
      <c r="O135" s="67"/>
      <c r="P135" s="65">
        <f t="shared" si="25"/>
        <v>5.262366766927485</v>
      </c>
      <c r="Q135" s="65">
        <f t="shared" si="25"/>
        <v>2.386763709629264</v>
      </c>
      <c r="R135" s="65">
        <f t="shared" si="25"/>
        <v>5.174125572110839</v>
      </c>
      <c r="S135" s="66">
        <f t="shared" si="25"/>
        <v>23.171686607048002</v>
      </c>
    </row>
    <row r="136" spans="2:19" ht="23.25">
      <c r="B136" s="53">
        <v>2013</v>
      </c>
      <c r="C136" s="56" t="s">
        <v>10</v>
      </c>
      <c r="D136" s="65">
        <f aca="true" t="shared" si="26" ref="D136:G148">+D66/D62*100-100</f>
        <v>21.252651425877914</v>
      </c>
      <c r="E136" s="65">
        <f t="shared" si="26"/>
        <v>-28.54812398042415</v>
      </c>
      <c r="F136" s="65">
        <f t="shared" si="26"/>
        <v>20.779940857565293</v>
      </c>
      <c r="G136" s="65">
        <f t="shared" si="26"/>
        <v>322.0472440944882</v>
      </c>
      <c r="H136" s="67"/>
      <c r="I136" s="65">
        <f aca="true" t="shared" si="27" ref="I136:L148">+I66/I62*100-100</f>
        <v>9.922300898347672</v>
      </c>
      <c r="J136" s="65">
        <f t="shared" si="27"/>
        <v>-57.96553548697362</v>
      </c>
      <c r="K136" s="65">
        <f t="shared" si="27"/>
        <v>21.16569515780769</v>
      </c>
      <c r="L136" s="65">
        <f t="shared" si="27"/>
        <v>66.42098746685667</v>
      </c>
      <c r="M136" s="65"/>
      <c r="N136" s="65"/>
      <c r="O136" s="67"/>
      <c r="P136" s="65">
        <f aca="true" t="shared" si="28" ref="P136:S148">+P66/P62*100-100</f>
        <v>12.686334334250574</v>
      </c>
      <c r="Q136" s="65">
        <f t="shared" si="28"/>
        <v>-57.019514603848606</v>
      </c>
      <c r="R136" s="65">
        <f t="shared" si="28"/>
        <v>24.73284919728293</v>
      </c>
      <c r="S136" s="66">
        <f t="shared" si="28"/>
        <v>70.3322366714628</v>
      </c>
    </row>
    <row r="137" spans="2:19" ht="23.25">
      <c r="B137" s="53"/>
      <c r="C137" s="56" t="s">
        <v>11</v>
      </c>
      <c r="D137" s="65">
        <f t="shared" si="26"/>
        <v>13.473877176901922</v>
      </c>
      <c r="E137" s="65">
        <f t="shared" si="26"/>
        <v>-26.040816326530617</v>
      </c>
      <c r="F137" s="65">
        <f t="shared" si="26"/>
        <v>13.463946677438912</v>
      </c>
      <c r="G137" s="65">
        <f t="shared" si="26"/>
        <v>251.96078431372547</v>
      </c>
      <c r="H137" s="67"/>
      <c r="I137" s="65">
        <f t="shared" si="27"/>
        <v>10.843017229932016</v>
      </c>
      <c r="J137" s="65">
        <f t="shared" si="27"/>
        <v>12.608860910749016</v>
      </c>
      <c r="K137" s="65">
        <f t="shared" si="27"/>
        <v>9.85921704326347</v>
      </c>
      <c r="L137" s="65">
        <f t="shared" si="27"/>
        <v>57.408786591197725</v>
      </c>
      <c r="M137" s="65"/>
      <c r="N137" s="65"/>
      <c r="O137" s="67"/>
      <c r="P137" s="65">
        <f t="shared" si="28"/>
        <v>14.939135274693712</v>
      </c>
      <c r="Q137" s="65">
        <f t="shared" si="28"/>
        <v>13.963515924435924</v>
      </c>
      <c r="R137" s="65">
        <f t="shared" si="28"/>
        <v>14.274248749318701</v>
      </c>
      <c r="S137" s="66">
        <f t="shared" si="28"/>
        <v>62.0144568796224</v>
      </c>
    </row>
    <row r="138" spans="2:19" ht="23.25">
      <c r="B138" s="53"/>
      <c r="C138" s="56" t="s">
        <v>12</v>
      </c>
      <c r="D138" s="65">
        <f t="shared" si="26"/>
        <v>7.411036616812794</v>
      </c>
      <c r="E138" s="65">
        <f t="shared" si="26"/>
        <v>-34.623217922606926</v>
      </c>
      <c r="F138" s="65">
        <f t="shared" si="26"/>
        <v>6.791089055504614</v>
      </c>
      <c r="G138" s="65">
        <f t="shared" si="26"/>
        <v>96.66666666666666</v>
      </c>
      <c r="H138" s="67"/>
      <c r="I138" s="65">
        <f t="shared" si="27"/>
        <v>18.062136145599666</v>
      </c>
      <c r="J138" s="65">
        <f t="shared" si="27"/>
        <v>35.31901703929401</v>
      </c>
      <c r="K138" s="65">
        <f t="shared" si="27"/>
        <v>16.579632517412435</v>
      </c>
      <c r="L138" s="65">
        <f t="shared" si="27"/>
        <v>26.618239120167942</v>
      </c>
      <c r="M138" s="65"/>
      <c r="N138" s="65"/>
      <c r="O138" s="67"/>
      <c r="P138" s="65">
        <f t="shared" si="28"/>
        <v>25.350357923868415</v>
      </c>
      <c r="Q138" s="65">
        <f t="shared" si="28"/>
        <v>34.021631789452215</v>
      </c>
      <c r="R138" s="65">
        <f t="shared" si="28"/>
        <v>24.68908271007581</v>
      </c>
      <c r="S138" s="66">
        <f t="shared" si="28"/>
        <v>21.82799254704169</v>
      </c>
    </row>
    <row r="139" spans="2:19" ht="23.25">
      <c r="B139" s="53"/>
      <c r="C139" s="56" t="s">
        <v>13</v>
      </c>
      <c r="D139" s="65">
        <f t="shared" si="26"/>
        <v>5.717492984097291</v>
      </c>
      <c r="E139" s="65">
        <f t="shared" si="26"/>
        <v>3.1887755102040956</v>
      </c>
      <c r="F139" s="65">
        <f t="shared" si="26"/>
        <v>4.749638996214344</v>
      </c>
      <c r="G139" s="65">
        <f t="shared" si="26"/>
        <v>89.93710691823901</v>
      </c>
      <c r="H139" s="67"/>
      <c r="I139" s="65">
        <f t="shared" si="27"/>
        <v>7.152376619203849</v>
      </c>
      <c r="J139" s="65">
        <f t="shared" si="27"/>
        <v>9.283693519010484</v>
      </c>
      <c r="K139" s="65">
        <f t="shared" si="27"/>
        <v>6.329256799157719</v>
      </c>
      <c r="L139" s="65">
        <f t="shared" si="27"/>
        <v>43.29128700897897</v>
      </c>
      <c r="M139" s="65"/>
      <c r="N139" s="65"/>
      <c r="O139" s="67"/>
      <c r="P139" s="65">
        <f t="shared" si="28"/>
        <v>14.954423695925698</v>
      </c>
      <c r="Q139" s="65">
        <f t="shared" si="28"/>
        <v>18.671244129448226</v>
      </c>
      <c r="R139" s="65">
        <f t="shared" si="28"/>
        <v>13.97420619377911</v>
      </c>
      <c r="S139" s="66">
        <f t="shared" si="28"/>
        <v>53.25376879206908</v>
      </c>
    </row>
    <row r="140" spans="2:19" ht="23.25">
      <c r="B140" s="53">
        <v>2014</v>
      </c>
      <c r="C140" s="56" t="s">
        <v>10</v>
      </c>
      <c r="D140" s="65">
        <f t="shared" si="26"/>
        <v>69.43000145779678</v>
      </c>
      <c r="E140" s="65">
        <f t="shared" si="26"/>
        <v>66.66666666666669</v>
      </c>
      <c r="F140" s="65">
        <f t="shared" si="26"/>
        <v>72.01224177505739</v>
      </c>
      <c r="G140" s="65">
        <f t="shared" si="26"/>
        <v>-22.761194029850756</v>
      </c>
      <c r="H140" s="67"/>
      <c r="I140" s="65">
        <f t="shared" si="27"/>
        <v>86.91170480510203</v>
      </c>
      <c r="J140" s="65">
        <f t="shared" si="27"/>
        <v>30.24104213179382</v>
      </c>
      <c r="K140" s="65">
        <f t="shared" si="27"/>
        <v>93.83170288009069</v>
      </c>
      <c r="L140" s="65">
        <f t="shared" si="27"/>
        <v>-13.428178385434947</v>
      </c>
      <c r="M140" s="65"/>
      <c r="N140" s="65"/>
      <c r="O140" s="67"/>
      <c r="P140" s="65">
        <f t="shared" si="28"/>
        <v>107.45214937487998</v>
      </c>
      <c r="Q140" s="65">
        <f t="shared" si="28"/>
        <v>43.15497542675567</v>
      </c>
      <c r="R140" s="65">
        <f t="shared" si="28"/>
        <v>115.5438218566787</v>
      </c>
      <c r="S140" s="66">
        <f t="shared" si="28"/>
        <v>-7.070332874746114</v>
      </c>
    </row>
    <row r="141" spans="2:19" ht="23.25">
      <c r="B141" s="53"/>
      <c r="C141" s="56" t="s">
        <v>11</v>
      </c>
      <c r="D141" s="65">
        <f t="shared" si="26"/>
        <v>-11.513866451265486</v>
      </c>
      <c r="E141" s="65">
        <f t="shared" si="26"/>
        <v>-35.76158940397352</v>
      </c>
      <c r="F141" s="65">
        <f t="shared" si="26"/>
        <v>-9.73369410424381</v>
      </c>
      <c r="G141" s="65">
        <f t="shared" si="26"/>
        <v>-50.55710306406686</v>
      </c>
      <c r="H141" s="67"/>
      <c r="I141" s="65">
        <f t="shared" si="27"/>
        <v>3.474171038265908</v>
      </c>
      <c r="J141" s="65">
        <f t="shared" si="27"/>
        <v>-68.8458755436304</v>
      </c>
      <c r="K141" s="65">
        <f t="shared" si="27"/>
        <v>12.069536101481333</v>
      </c>
      <c r="L141" s="65">
        <f t="shared" si="27"/>
        <v>-5.629708024652942</v>
      </c>
      <c r="M141" s="65"/>
      <c r="N141" s="65"/>
      <c r="O141" s="67"/>
      <c r="P141" s="65">
        <f t="shared" si="28"/>
        <v>15.169887608491422</v>
      </c>
      <c r="Q141" s="65">
        <f t="shared" si="28"/>
        <v>-66.24576213262327</v>
      </c>
      <c r="R141" s="65">
        <f t="shared" si="28"/>
        <v>25.31499279078075</v>
      </c>
      <c r="S141" s="66">
        <f t="shared" si="28"/>
        <v>4.333276442314656</v>
      </c>
    </row>
    <row r="142" spans="2:19" ht="23.25">
      <c r="B142" s="33"/>
      <c r="C142" s="56" t="s">
        <v>12</v>
      </c>
      <c r="D142" s="65">
        <f t="shared" si="26"/>
        <v>45.397800931483175</v>
      </c>
      <c r="E142" s="65">
        <f t="shared" si="26"/>
        <v>85.66978193146417</v>
      </c>
      <c r="F142" s="65">
        <f t="shared" si="26"/>
        <v>48.22204263056875</v>
      </c>
      <c r="G142" s="65">
        <f t="shared" si="26"/>
        <v>-51.836158192090394</v>
      </c>
      <c r="H142" s="67"/>
      <c r="I142" s="65">
        <f t="shared" si="27"/>
        <v>58.23061765727121</v>
      </c>
      <c r="J142" s="65">
        <f t="shared" si="27"/>
        <v>-11.532223188172509</v>
      </c>
      <c r="K142" s="65">
        <f t="shared" si="27"/>
        <v>65.66522741958593</v>
      </c>
      <c r="L142" s="65">
        <f t="shared" si="27"/>
        <v>-1.294756531485362</v>
      </c>
      <c r="M142" s="65"/>
      <c r="N142" s="65"/>
      <c r="O142" s="67"/>
      <c r="P142" s="65">
        <f t="shared" si="28"/>
        <v>75.82591821773835</v>
      </c>
      <c r="Q142" s="65">
        <f t="shared" si="28"/>
        <v>0.7809235995261048</v>
      </c>
      <c r="R142" s="65">
        <f t="shared" si="28"/>
        <v>83.72242439835455</v>
      </c>
      <c r="S142" s="66">
        <f t="shared" si="28"/>
        <v>17.738948309067453</v>
      </c>
    </row>
    <row r="143" spans="3:19" ht="23.25">
      <c r="C143" s="56" t="s">
        <v>13</v>
      </c>
      <c r="D143" s="65">
        <f t="shared" si="26"/>
        <v>-14.75241567267193</v>
      </c>
      <c r="E143" s="65">
        <f t="shared" si="26"/>
        <v>-46.47713226205191</v>
      </c>
      <c r="F143" s="65">
        <f t="shared" si="26"/>
        <v>-13.580476900149023</v>
      </c>
      <c r="G143" s="65">
        <f t="shared" si="26"/>
        <v>-24.33774834437085</v>
      </c>
      <c r="H143" s="67"/>
      <c r="I143" s="65">
        <f t="shared" si="27"/>
        <v>-8.330601123786039</v>
      </c>
      <c r="J143" s="65">
        <f t="shared" si="27"/>
        <v>-10.927883877946982</v>
      </c>
      <c r="K143" s="65">
        <f t="shared" si="27"/>
        <v>-8.724796011827223</v>
      </c>
      <c r="L143" s="65">
        <f t="shared" si="27"/>
        <v>14.397219342642842</v>
      </c>
      <c r="M143" s="65"/>
      <c r="N143" s="65"/>
      <c r="O143" s="67"/>
      <c r="P143" s="65">
        <f t="shared" si="28"/>
        <v>1.0933463905943483</v>
      </c>
      <c r="Q143" s="65">
        <f t="shared" si="28"/>
        <v>-4.31024705448759</v>
      </c>
      <c r="R143" s="65">
        <f t="shared" si="28"/>
        <v>0.8759581032421409</v>
      </c>
      <c r="S143" s="66">
        <f t="shared" si="28"/>
        <v>24.689309263926646</v>
      </c>
    </row>
    <row r="144" spans="2:19" ht="23.25">
      <c r="B144" s="53">
        <v>2015</v>
      </c>
      <c r="C144" s="56" t="s">
        <v>10</v>
      </c>
      <c r="D144" s="65">
        <f t="shared" si="26"/>
        <v>-41.62675309031463</v>
      </c>
      <c r="E144" s="65">
        <f t="shared" si="26"/>
        <v>-10.410958904109592</v>
      </c>
      <c r="F144" s="65">
        <f t="shared" si="26"/>
        <v>-42.469531180499956</v>
      </c>
      <c r="G144" s="65">
        <f t="shared" si="26"/>
        <v>-28.019323671497588</v>
      </c>
      <c r="H144" s="67"/>
      <c r="I144" s="65">
        <f t="shared" si="27"/>
        <v>-39.97706748555287</v>
      </c>
      <c r="J144" s="65">
        <f t="shared" si="27"/>
        <v>22.63140074924395</v>
      </c>
      <c r="K144" s="65">
        <f t="shared" si="27"/>
        <v>-43.17165245729476</v>
      </c>
      <c r="L144" s="65">
        <f t="shared" si="27"/>
        <v>-6.604035159689275</v>
      </c>
      <c r="M144" s="65"/>
      <c r="N144" s="65"/>
      <c r="O144" s="67"/>
      <c r="P144" s="65">
        <f t="shared" si="28"/>
        <v>-35.5529363466901</v>
      </c>
      <c r="Q144" s="65">
        <f t="shared" si="28"/>
        <v>33.683949946867926</v>
      </c>
      <c r="R144" s="65">
        <f t="shared" si="28"/>
        <v>-39.13691285267763</v>
      </c>
      <c r="S144" s="66">
        <f t="shared" si="28"/>
        <v>1.056140700674618</v>
      </c>
    </row>
    <row r="145" spans="3:19" ht="23.25">
      <c r="C145" s="56" t="s">
        <v>11</v>
      </c>
      <c r="D145" s="65">
        <f t="shared" si="26"/>
        <v>11.574302993419792</v>
      </c>
      <c r="E145" s="65">
        <f t="shared" si="26"/>
        <v>-2.749140893470795</v>
      </c>
      <c r="F145" s="65">
        <f t="shared" si="26"/>
        <v>12.009939260077289</v>
      </c>
      <c r="G145" s="65">
        <f t="shared" si="26"/>
        <v>3.943661971830977</v>
      </c>
      <c r="H145" s="67"/>
      <c r="I145" s="65">
        <f t="shared" si="27"/>
        <v>-1.5454335600310003</v>
      </c>
      <c r="J145" s="65">
        <f t="shared" si="27"/>
        <v>91.03803439017727</v>
      </c>
      <c r="K145" s="65">
        <f t="shared" si="27"/>
        <v>-4.158253445773127</v>
      </c>
      <c r="L145" s="65">
        <f t="shared" si="27"/>
        <v>-19.650101921668735</v>
      </c>
      <c r="M145" s="65"/>
      <c r="N145" s="65"/>
      <c r="O145" s="67"/>
      <c r="P145" s="65">
        <f t="shared" si="28"/>
        <v>4.891748631951572</v>
      </c>
      <c r="Q145" s="65">
        <f t="shared" si="28"/>
        <v>107.39768381577525</v>
      </c>
      <c r="R145" s="65">
        <f t="shared" si="28"/>
        <v>1.8695281544190152</v>
      </c>
      <c r="S145" s="66">
        <f t="shared" si="28"/>
        <v>-11.979692646339032</v>
      </c>
    </row>
    <row r="146" spans="3:19" ht="23.25">
      <c r="C146" s="56" t="s">
        <v>12</v>
      </c>
      <c r="D146" s="65">
        <f t="shared" si="26"/>
        <v>26.507496202364436</v>
      </c>
      <c r="E146" s="65">
        <f t="shared" si="26"/>
        <v>598.3221476510067</v>
      </c>
      <c r="F146" s="65">
        <f t="shared" si="26"/>
        <v>14.741864031351156</v>
      </c>
      <c r="G146" s="65">
        <f t="shared" si="26"/>
        <v>39.58944281524927</v>
      </c>
      <c r="H146" s="67"/>
      <c r="I146" s="65">
        <f t="shared" si="27"/>
        <v>48.88138618536374</v>
      </c>
      <c r="J146" s="65">
        <f t="shared" si="27"/>
        <v>684.3946795318124</v>
      </c>
      <c r="K146" s="65">
        <f t="shared" si="27"/>
        <v>18.659085724635062</v>
      </c>
      <c r="L146" s="65">
        <f t="shared" si="27"/>
        <v>64.06108235417364</v>
      </c>
      <c r="M146" s="65"/>
      <c r="N146" s="65"/>
      <c r="O146" s="67"/>
      <c r="P146" s="65">
        <f t="shared" si="28"/>
        <v>52.885379287660896</v>
      </c>
      <c r="Q146" s="65">
        <f t="shared" si="28"/>
        <v>676.4899637653655</v>
      </c>
      <c r="R146" s="65">
        <f t="shared" si="28"/>
        <v>21.75773973068793</v>
      </c>
      <c r="S146" s="66">
        <f t="shared" si="28"/>
        <v>67.33334121447109</v>
      </c>
    </row>
    <row r="147" spans="3:19" ht="23.25">
      <c r="C147" s="56" t="s">
        <v>13</v>
      </c>
      <c r="D147" s="65">
        <f t="shared" si="26"/>
        <v>-22.017853435748393</v>
      </c>
      <c r="E147" s="65">
        <f t="shared" si="26"/>
        <v>34.8729792147806</v>
      </c>
      <c r="F147" s="65">
        <f t="shared" si="26"/>
        <v>-22.3755119637853</v>
      </c>
      <c r="G147" s="65">
        <f t="shared" si="26"/>
        <v>-57.76805251641138</v>
      </c>
      <c r="H147" s="67"/>
      <c r="I147" s="65">
        <f t="shared" si="27"/>
        <v>3.860265778682219</v>
      </c>
      <c r="J147" s="65">
        <f t="shared" si="27"/>
        <v>811.8328298086606</v>
      </c>
      <c r="K147" s="65">
        <f t="shared" si="27"/>
        <v>-49.820399864452725</v>
      </c>
      <c r="L147" s="65">
        <f t="shared" si="27"/>
        <v>-18.017057569296384</v>
      </c>
      <c r="M147" s="65"/>
      <c r="N147" s="65"/>
      <c r="O147" s="67"/>
      <c r="P147" s="65">
        <f t="shared" si="28"/>
        <v>78.48569697103619</v>
      </c>
      <c r="Q147" s="65">
        <f t="shared" si="28"/>
        <v>77.73731430264476</v>
      </c>
      <c r="R147" s="65">
        <f t="shared" si="28"/>
        <v>81.3072730382979</v>
      </c>
      <c r="S147" s="66">
        <f t="shared" si="28"/>
        <v>-9.429064837186388</v>
      </c>
    </row>
    <row r="148" spans="2:19" ht="23.25">
      <c r="B148" s="53">
        <v>2016</v>
      </c>
      <c r="C148" s="56" t="s">
        <v>10</v>
      </c>
      <c r="D148" s="65">
        <f t="shared" si="26"/>
        <v>30.55569203557215</v>
      </c>
      <c r="E148" s="65">
        <f t="shared" si="26"/>
        <v>23.853211009174302</v>
      </c>
      <c r="F148" s="65">
        <f t="shared" si="26"/>
        <v>31.328282047317145</v>
      </c>
      <c r="G148" s="65">
        <f t="shared" si="26"/>
        <v>-5.033557046979865</v>
      </c>
      <c r="H148" s="67"/>
      <c r="I148" s="65">
        <f t="shared" si="27"/>
        <v>45.316455696202524</v>
      </c>
      <c r="J148" s="65">
        <f t="shared" si="27"/>
        <v>76.00356824264048</v>
      </c>
      <c r="K148" s="65">
        <f t="shared" si="27"/>
        <v>42.67293373819726</v>
      </c>
      <c r="L148" s="65">
        <f t="shared" si="27"/>
        <v>36.111111111111114</v>
      </c>
      <c r="M148" s="65"/>
      <c r="N148" s="65"/>
      <c r="O148" s="67"/>
      <c r="P148" s="65">
        <f t="shared" si="28"/>
        <v>54.19129054116223</v>
      </c>
      <c r="Q148" s="65">
        <f t="shared" si="28"/>
        <v>82.59933658345577</v>
      </c>
      <c r="R148" s="65">
        <f t="shared" si="28"/>
        <v>51.61239742826811</v>
      </c>
      <c r="S148" s="66">
        <f t="shared" si="28"/>
        <v>46.76654057999866</v>
      </c>
    </row>
    <row r="149" spans="3:19" ht="23.25">
      <c r="C149" s="56"/>
      <c r="D149" s="65"/>
      <c r="E149" s="65"/>
      <c r="F149" s="65"/>
      <c r="G149" s="65"/>
      <c r="H149" s="67"/>
      <c r="I149" s="65"/>
      <c r="J149" s="65"/>
      <c r="K149" s="65"/>
      <c r="L149" s="65"/>
      <c r="M149" s="65"/>
      <c r="N149" s="65"/>
      <c r="O149" s="67"/>
      <c r="P149" s="65"/>
      <c r="Q149" s="65"/>
      <c r="R149" s="65"/>
      <c r="S149" s="65"/>
    </row>
    <row r="150" spans="2:19" ht="12.7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ht="23.25">
      <c r="B151" s="54" t="s">
        <v>33</v>
      </c>
      <c r="C151" s="47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50"/>
      <c r="P151" s="49"/>
      <c r="Q151" s="49"/>
      <c r="R151" s="49"/>
      <c r="S151" s="78" t="s">
        <v>35</v>
      </c>
    </row>
    <row r="152" spans="2:19" ht="23.25">
      <c r="B152" s="77" t="s">
        <v>34</v>
      </c>
      <c r="C152" s="22"/>
      <c r="D152" s="22"/>
      <c r="E152" s="2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69"/>
      <c r="S152" s="79" t="s">
        <v>36</v>
      </c>
    </row>
  </sheetData>
  <sheetProtection/>
  <mergeCells count="7">
    <mergeCell ref="D3:G3"/>
    <mergeCell ref="D4:G4"/>
    <mergeCell ref="I79:L79"/>
    <mergeCell ref="P3:S3"/>
    <mergeCell ref="P4:S4"/>
    <mergeCell ref="I3:L3"/>
    <mergeCell ref="I4:L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4"/>
  <sheetViews>
    <sheetView zoomScalePageLayoutView="0" workbookViewId="0" topLeftCell="A1">
      <selection activeCell="C1" sqref="C1"/>
    </sheetView>
  </sheetViews>
  <sheetFormatPr defaultColWidth="12.57421875" defaultRowHeight="12.75"/>
  <cols>
    <col min="1" max="1" width="6.28125" style="2" customWidth="1"/>
    <col min="2" max="2" width="4.8515625" style="2" customWidth="1"/>
    <col min="3" max="3" width="11.00390625" style="2" customWidth="1"/>
    <col min="4" max="4" width="5.57421875" style="2" customWidth="1"/>
    <col min="5" max="8" width="14.7109375" style="2" customWidth="1"/>
    <col min="9" max="9" width="2.7109375" style="2" customWidth="1"/>
    <col min="10" max="10" width="11.7109375" style="2" customWidth="1"/>
    <col min="11" max="13" width="14.7109375" style="2" customWidth="1"/>
    <col min="14" max="14" width="2.7109375" style="2" customWidth="1"/>
    <col min="15" max="18" width="14.7109375" style="2" customWidth="1"/>
    <col min="19" max="26" width="12.57421875" style="2" customWidth="1"/>
    <col min="27" max="27" width="13.8515625" style="2" bestFit="1" customWidth="1"/>
    <col min="28" max="28" width="14.57421875" style="2" bestFit="1" customWidth="1"/>
    <col min="29" max="16384" width="12.57421875" style="2" customWidth="1"/>
  </cols>
  <sheetData>
    <row r="1" spans="1:34" ht="18" customHeight="1">
      <c r="A1" s="87"/>
      <c r="B1" s="12"/>
      <c r="C1" s="17" t="s">
        <v>14</v>
      </c>
      <c r="D1" s="22"/>
      <c r="E1" s="22"/>
      <c r="F1" s="22"/>
      <c r="G1" s="22"/>
      <c r="H1" s="22"/>
      <c r="I1" s="22"/>
      <c r="J1" s="22"/>
      <c r="K1" s="22"/>
      <c r="L1" s="22"/>
      <c r="M1" s="23"/>
      <c r="N1" s="22"/>
      <c r="O1" s="22"/>
      <c r="P1" s="22"/>
      <c r="Q1" s="22"/>
      <c r="R1" s="44" t="s">
        <v>0</v>
      </c>
      <c r="S1" s="5"/>
      <c r="T1" s="5"/>
      <c r="U1" s="5"/>
      <c r="V1" s="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>
      <c r="A2" s="87"/>
      <c r="B2" s="13"/>
      <c r="C2" s="17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3"/>
      <c r="N2" s="22"/>
      <c r="O2" s="22"/>
      <c r="P2" s="22"/>
      <c r="Q2" s="22"/>
      <c r="R2" s="44" t="s">
        <v>1</v>
      </c>
      <c r="S2" s="5"/>
      <c r="T2" s="5"/>
      <c r="U2" s="5"/>
      <c r="V2" s="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87"/>
      <c r="B3" s="13"/>
      <c r="C3" s="18"/>
      <c r="D3" s="7"/>
      <c r="E3" s="7"/>
      <c r="F3" s="7" t="s">
        <v>15</v>
      </c>
      <c r="G3" s="7"/>
      <c r="H3" s="7"/>
      <c r="I3" s="7"/>
      <c r="J3" s="7"/>
      <c r="K3" s="7" t="s">
        <v>18</v>
      </c>
      <c r="L3" s="7"/>
      <c r="M3" s="7"/>
      <c r="N3" s="7"/>
      <c r="O3" s="7" t="s">
        <v>19</v>
      </c>
      <c r="P3" s="7"/>
      <c r="Q3" s="7"/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18" customHeight="1">
      <c r="A4" s="87"/>
      <c r="B4" s="13"/>
      <c r="C4" s="19"/>
      <c r="D4" s="22"/>
      <c r="E4" s="22"/>
      <c r="F4" s="22" t="s">
        <v>16</v>
      </c>
      <c r="G4" s="22"/>
      <c r="H4" s="22"/>
      <c r="I4" s="22"/>
      <c r="J4" s="22"/>
      <c r="K4" s="6" t="s">
        <v>17</v>
      </c>
      <c r="L4" s="22"/>
      <c r="M4" s="22"/>
      <c r="N4" s="22"/>
      <c r="O4" s="22" t="s">
        <v>20</v>
      </c>
      <c r="P4" s="22"/>
      <c r="Q4" s="22"/>
      <c r="R4" s="25"/>
      <c r="S4" s="1"/>
      <c r="T4" s="1"/>
      <c r="U4" s="1"/>
      <c r="V4" s="1"/>
      <c r="W4" s="1"/>
      <c r="X4" s="1"/>
      <c r="Y4" s="1"/>
      <c r="Z4" s="1"/>
      <c r="AA4" s="1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8" customHeight="1">
      <c r="A5" s="87"/>
      <c r="B5" s="13"/>
      <c r="C5" s="19"/>
      <c r="D5" s="22"/>
      <c r="E5" s="4" t="s">
        <v>2</v>
      </c>
      <c r="F5" s="4" t="s">
        <v>3</v>
      </c>
      <c r="G5" s="4" t="s">
        <v>4</v>
      </c>
      <c r="H5" s="4" t="s">
        <v>5</v>
      </c>
      <c r="I5" s="22"/>
      <c r="J5" s="4" t="s">
        <v>2</v>
      </c>
      <c r="K5" s="4" t="s">
        <v>3</v>
      </c>
      <c r="L5" s="4" t="s">
        <v>4</v>
      </c>
      <c r="M5" s="4" t="s">
        <v>5</v>
      </c>
      <c r="N5" s="22"/>
      <c r="O5" s="4" t="s">
        <v>2</v>
      </c>
      <c r="P5" s="4" t="s">
        <v>3</v>
      </c>
      <c r="Q5" s="4" t="s">
        <v>4</v>
      </c>
      <c r="R5" s="9" t="s">
        <v>5</v>
      </c>
      <c r="S5" s="1"/>
      <c r="T5" s="1"/>
      <c r="U5" s="1"/>
      <c r="V5" s="1"/>
      <c r="W5" s="15"/>
      <c r="X5" s="15"/>
      <c r="Y5" s="15"/>
      <c r="Z5" s="15"/>
      <c r="AA5" s="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8" customHeight="1">
      <c r="A6" s="87"/>
      <c r="B6" s="13"/>
      <c r="C6" s="20"/>
      <c r="D6" s="26"/>
      <c r="E6" s="10" t="s">
        <v>6</v>
      </c>
      <c r="F6" s="10" t="s">
        <v>7</v>
      </c>
      <c r="G6" s="10" t="s">
        <v>8</v>
      </c>
      <c r="H6" s="10" t="s">
        <v>9</v>
      </c>
      <c r="I6" s="26"/>
      <c r="J6" s="10" t="s">
        <v>6</v>
      </c>
      <c r="K6" s="10" t="s">
        <v>7</v>
      </c>
      <c r="L6" s="10" t="s">
        <v>8</v>
      </c>
      <c r="M6" s="10" t="s">
        <v>9</v>
      </c>
      <c r="N6" s="26"/>
      <c r="O6" s="10" t="s">
        <v>6</v>
      </c>
      <c r="P6" s="10" t="s">
        <v>7</v>
      </c>
      <c r="Q6" s="10" t="s">
        <v>8</v>
      </c>
      <c r="R6" s="11" t="s">
        <v>9</v>
      </c>
      <c r="S6" s="1"/>
      <c r="T6" s="1"/>
      <c r="U6" s="1"/>
      <c r="V6" s="1"/>
      <c r="W6" s="15"/>
      <c r="X6" s="15"/>
      <c r="Y6" s="15"/>
      <c r="Z6" s="15"/>
      <c r="AA6" s="1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5.75" customHeight="1" hidden="1">
      <c r="A7" s="87"/>
      <c r="B7" s="13"/>
      <c r="C7" s="19">
        <v>1993</v>
      </c>
      <c r="D7" s="5" t="s">
        <v>10</v>
      </c>
      <c r="E7" s="27">
        <v>19326</v>
      </c>
      <c r="F7" s="27">
        <v>224</v>
      </c>
      <c r="G7" s="27">
        <v>14948</v>
      </c>
      <c r="H7" s="27">
        <v>4154</v>
      </c>
      <c r="I7" s="27"/>
      <c r="J7" s="27">
        <v>9934.364</v>
      </c>
      <c r="K7" s="27">
        <v>327.824</v>
      </c>
      <c r="L7" s="27">
        <v>7153.056</v>
      </c>
      <c r="M7" s="27">
        <v>2453.484</v>
      </c>
      <c r="N7" s="27"/>
      <c r="O7" s="27">
        <v>20041.983</v>
      </c>
      <c r="P7" s="27">
        <v>724.59</v>
      </c>
      <c r="Q7" s="27">
        <v>14307.02</v>
      </c>
      <c r="R7" s="28">
        <v>5010.373</v>
      </c>
      <c r="S7" s="1"/>
      <c r="T7" s="1"/>
      <c r="U7" s="1"/>
      <c r="V7" s="1"/>
      <c r="W7" s="15"/>
      <c r="X7" s="15"/>
      <c r="Y7" s="15"/>
      <c r="Z7" s="15"/>
      <c r="AA7" s="1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5.75" customHeight="1" hidden="1">
      <c r="A8" s="87"/>
      <c r="B8" s="13"/>
      <c r="C8" s="19"/>
      <c r="D8" s="5" t="s">
        <v>11</v>
      </c>
      <c r="E8" s="27">
        <v>32888</v>
      </c>
      <c r="F8" s="27">
        <v>821</v>
      </c>
      <c r="G8" s="27">
        <v>24935</v>
      </c>
      <c r="H8" s="27">
        <v>7132</v>
      </c>
      <c r="I8" s="27"/>
      <c r="J8" s="27">
        <v>16515.034</v>
      </c>
      <c r="K8" s="27">
        <v>732.473</v>
      </c>
      <c r="L8" s="27">
        <v>11618.36</v>
      </c>
      <c r="M8" s="27">
        <v>4164.201000000001</v>
      </c>
      <c r="N8" s="27"/>
      <c r="O8" s="27">
        <v>38477.573</v>
      </c>
      <c r="P8" s="27">
        <v>1820.2079999999999</v>
      </c>
      <c r="Q8" s="27">
        <v>26868.37</v>
      </c>
      <c r="R8" s="28">
        <v>9788.995</v>
      </c>
      <c r="S8" s="1"/>
      <c r="T8" s="1"/>
      <c r="U8" s="1"/>
      <c r="V8" s="1"/>
      <c r="W8" s="15"/>
      <c r="X8" s="15"/>
      <c r="Y8" s="15"/>
      <c r="Z8" s="15"/>
      <c r="AA8" s="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5.75" customHeight="1" hidden="1">
      <c r="A9" s="87"/>
      <c r="B9" s="13"/>
      <c r="C9" s="19"/>
      <c r="D9" s="5" t="s">
        <v>12</v>
      </c>
      <c r="E9" s="27">
        <v>36391</v>
      </c>
      <c r="F9" s="27">
        <v>864</v>
      </c>
      <c r="G9" s="27">
        <v>27821</v>
      </c>
      <c r="H9" s="27">
        <v>7706</v>
      </c>
      <c r="I9" s="27"/>
      <c r="J9" s="27">
        <v>18013.295</v>
      </c>
      <c r="K9" s="27">
        <v>671.6779999999999</v>
      </c>
      <c r="L9" s="27">
        <v>13582.723999999998</v>
      </c>
      <c r="M9" s="27">
        <v>3758.892999999999</v>
      </c>
      <c r="N9" s="27"/>
      <c r="O9" s="27">
        <v>47777.12499999999</v>
      </c>
      <c r="P9" s="27">
        <v>1837.9660000000003</v>
      </c>
      <c r="Q9" s="27">
        <v>35957.528999999995</v>
      </c>
      <c r="R9" s="28">
        <v>9981.63</v>
      </c>
      <c r="S9" s="1"/>
      <c r="T9" s="1"/>
      <c r="U9" s="1"/>
      <c r="V9" s="1"/>
      <c r="W9" s="15"/>
      <c r="X9" s="15"/>
      <c r="Y9" s="15"/>
      <c r="Z9" s="15"/>
      <c r="AA9" s="1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5.75" customHeight="1" hidden="1">
      <c r="A10" s="87"/>
      <c r="B10" s="13"/>
      <c r="C10" s="19"/>
      <c r="D10" s="5" t="s">
        <v>13</v>
      </c>
      <c r="E10" s="27">
        <v>42367</v>
      </c>
      <c r="F10" s="27">
        <v>918</v>
      </c>
      <c r="G10" s="27">
        <v>32167</v>
      </c>
      <c r="H10" s="27">
        <v>9282</v>
      </c>
      <c r="I10" s="27"/>
      <c r="J10" s="27">
        <v>21503.409</v>
      </c>
      <c r="K10" s="27">
        <v>948.7930000000001</v>
      </c>
      <c r="L10" s="27">
        <v>15735.377999999997</v>
      </c>
      <c r="M10" s="27">
        <v>4819.238000000001</v>
      </c>
      <c r="N10" s="27"/>
      <c r="O10" s="27">
        <v>65082.477</v>
      </c>
      <c r="P10" s="27">
        <v>3049.0160000000005</v>
      </c>
      <c r="Q10" s="27">
        <v>47389.76699999999</v>
      </c>
      <c r="R10" s="28">
        <v>14643.694000000003</v>
      </c>
      <c r="S10" s="1"/>
      <c r="T10" s="1"/>
      <c r="U10" s="1"/>
      <c r="V10" s="1"/>
      <c r="W10" s="15"/>
      <c r="X10" s="15"/>
      <c r="Y10" s="15"/>
      <c r="Z10" s="15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5.75" customHeight="1" hidden="1">
      <c r="A11" s="87"/>
      <c r="B11" s="13"/>
      <c r="C11" s="19">
        <v>1994</v>
      </c>
      <c r="D11" s="5" t="s">
        <v>10</v>
      </c>
      <c r="E11" s="27">
        <v>30572</v>
      </c>
      <c r="F11" s="27">
        <v>485</v>
      </c>
      <c r="G11" s="27">
        <v>22678</v>
      </c>
      <c r="H11" s="27">
        <v>7409</v>
      </c>
      <c r="I11" s="27"/>
      <c r="J11" s="27">
        <v>16846.603</v>
      </c>
      <c r="K11" s="27">
        <v>872.0260000000001</v>
      </c>
      <c r="L11" s="27">
        <v>11490.563</v>
      </c>
      <c r="M11" s="27">
        <v>4484.014</v>
      </c>
      <c r="N11" s="27"/>
      <c r="O11" s="27">
        <v>67470.83299999998</v>
      </c>
      <c r="P11" s="27">
        <v>3618.594</v>
      </c>
      <c r="Q11" s="27">
        <v>45938.278999999995</v>
      </c>
      <c r="R11" s="28">
        <v>17913.96</v>
      </c>
      <c r="S11" s="1"/>
      <c r="T11" s="1"/>
      <c r="U11" s="1"/>
      <c r="V11" s="1"/>
      <c r="W11" s="15"/>
      <c r="X11" s="15"/>
      <c r="Y11" s="15"/>
      <c r="Z11" s="15"/>
      <c r="AA11" s="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.75" customHeight="1" hidden="1">
      <c r="A12" s="87"/>
      <c r="B12" s="13"/>
      <c r="C12" s="19"/>
      <c r="D12" s="5" t="s">
        <v>11</v>
      </c>
      <c r="E12" s="27">
        <v>29299</v>
      </c>
      <c r="F12" s="27">
        <v>500</v>
      </c>
      <c r="G12" s="27">
        <v>23482</v>
      </c>
      <c r="H12" s="27">
        <v>5317</v>
      </c>
      <c r="I12" s="27"/>
      <c r="J12" s="27">
        <v>13674.233000000004</v>
      </c>
      <c r="K12" s="27">
        <v>460.51199999999994</v>
      </c>
      <c r="L12" s="27">
        <v>10609.538000000002</v>
      </c>
      <c r="M12" s="27">
        <v>2604.183</v>
      </c>
      <c r="N12" s="27"/>
      <c r="O12" s="27">
        <v>67697.25200000001</v>
      </c>
      <c r="P12" s="27">
        <v>2212.0559999999996</v>
      </c>
      <c r="Q12" s="27">
        <v>52367.709</v>
      </c>
      <c r="R12" s="28">
        <v>13117.487000000001</v>
      </c>
      <c r="S12" s="1"/>
      <c r="T12" s="1"/>
      <c r="U12" s="1"/>
      <c r="V12" s="1"/>
      <c r="W12" s="15"/>
      <c r="X12" s="15"/>
      <c r="Y12" s="15"/>
      <c r="Z12" s="15"/>
      <c r="AA12" s="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5.75" customHeight="1" hidden="1">
      <c r="A13" s="87"/>
      <c r="B13" s="13"/>
      <c r="C13" s="19"/>
      <c r="D13" s="5" t="s">
        <v>12</v>
      </c>
      <c r="E13" s="27">
        <v>31246</v>
      </c>
      <c r="F13" s="27">
        <v>689</v>
      </c>
      <c r="G13" s="27">
        <v>24300</v>
      </c>
      <c r="H13" s="27">
        <v>6257</v>
      </c>
      <c r="I13" s="27"/>
      <c r="J13" s="27">
        <v>15439.813999999998</v>
      </c>
      <c r="K13" s="27">
        <v>795.643</v>
      </c>
      <c r="L13" s="27">
        <v>9651.494999999999</v>
      </c>
      <c r="M13" s="27">
        <v>4992.6759999999995</v>
      </c>
      <c r="N13" s="27"/>
      <c r="O13" s="27">
        <v>81728.37</v>
      </c>
      <c r="P13" s="27">
        <v>4207.248</v>
      </c>
      <c r="Q13" s="27">
        <v>51835.75600000001</v>
      </c>
      <c r="R13" s="28">
        <v>25685.366</v>
      </c>
      <c r="S13" s="1"/>
      <c r="T13" s="1"/>
      <c r="U13" s="1"/>
      <c r="V13" s="1"/>
      <c r="W13" s="1"/>
      <c r="X13" s="1"/>
      <c r="Y13" s="15"/>
      <c r="Z13" s="15"/>
      <c r="AA13" s="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5.75" customHeight="1" hidden="1">
      <c r="A14" s="87"/>
      <c r="B14" s="13"/>
      <c r="C14" s="19"/>
      <c r="D14" s="5" t="s">
        <v>13</v>
      </c>
      <c r="E14" s="27">
        <v>41180</v>
      </c>
      <c r="F14" s="27">
        <v>733</v>
      </c>
      <c r="G14" s="27">
        <v>33104</v>
      </c>
      <c r="H14" s="27">
        <v>7343</v>
      </c>
      <c r="I14" s="27"/>
      <c r="J14" s="27">
        <v>19422.927999999996</v>
      </c>
      <c r="K14" s="27">
        <v>905.2820000000002</v>
      </c>
      <c r="L14" s="27">
        <v>13871.552999999996</v>
      </c>
      <c r="M14" s="27">
        <v>4646.093000000001</v>
      </c>
      <c r="N14" s="27"/>
      <c r="O14" s="27">
        <v>119876.41199999998</v>
      </c>
      <c r="P14" s="27">
        <v>5507.635</v>
      </c>
      <c r="Q14" s="27">
        <v>85406.24</v>
      </c>
      <c r="R14" s="28">
        <v>28962.537000000004</v>
      </c>
      <c r="S14" s="1"/>
      <c r="T14" s="1"/>
      <c r="U14" s="1"/>
      <c r="V14" s="1"/>
      <c r="W14" s="1"/>
      <c r="X14" s="1"/>
      <c r="Y14" s="1"/>
      <c r="Z14" s="1"/>
      <c r="AA14" s="1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1.25" customHeight="1" hidden="1">
      <c r="A15" s="87"/>
      <c r="B15" s="13"/>
      <c r="C15" s="19"/>
      <c r="D15" s="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1"/>
      <c r="T15" s="1"/>
      <c r="U15" s="1"/>
      <c r="V15" s="1"/>
      <c r="W15" s="1"/>
      <c r="X15" s="1"/>
      <c r="Y15" s="1"/>
      <c r="Z15" s="1"/>
      <c r="AA15" s="1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6.5" customHeight="1" hidden="1">
      <c r="A16" s="87"/>
      <c r="B16" s="13"/>
      <c r="C16" s="19">
        <v>1993</v>
      </c>
      <c r="D16" s="5"/>
      <c r="E16" s="27">
        <v>130972</v>
      </c>
      <c r="F16" s="27">
        <v>2827</v>
      </c>
      <c r="G16" s="27">
        <v>99871</v>
      </c>
      <c r="H16" s="27">
        <v>28274</v>
      </c>
      <c r="I16" s="27"/>
      <c r="J16" s="27">
        <v>65966.102</v>
      </c>
      <c r="K16" s="27">
        <v>2680.768</v>
      </c>
      <c r="L16" s="27">
        <v>48089.518</v>
      </c>
      <c r="M16" s="27">
        <v>15195.816000000003</v>
      </c>
      <c r="N16" s="27"/>
      <c r="O16" s="27">
        <v>171379.158</v>
      </c>
      <c r="P16" s="27">
        <v>7431.78</v>
      </c>
      <c r="Q16" s="27">
        <v>124522.68599999999</v>
      </c>
      <c r="R16" s="28">
        <v>39424.692</v>
      </c>
      <c r="S16" s="1"/>
      <c r="T16" s="1"/>
      <c r="U16" s="1"/>
      <c r="V16" s="1"/>
      <c r="W16" s="1"/>
      <c r="X16" s="1"/>
      <c r="Y16" s="1"/>
      <c r="Z16" s="1"/>
      <c r="AA16" s="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 hidden="1">
      <c r="A17" s="87"/>
      <c r="B17" s="13"/>
      <c r="C17" s="19">
        <v>1994</v>
      </c>
      <c r="D17" s="5"/>
      <c r="E17" s="27">
        <v>132297</v>
      </c>
      <c r="F17" s="27">
        <v>2407</v>
      </c>
      <c r="G17" s="27">
        <v>103564</v>
      </c>
      <c r="H17" s="27">
        <v>26326</v>
      </c>
      <c r="I17" s="27"/>
      <c r="J17" s="27">
        <v>65383.577999999994</v>
      </c>
      <c r="K17" s="27">
        <v>3033.463</v>
      </c>
      <c r="L17" s="27">
        <v>45623.149</v>
      </c>
      <c r="M17" s="27">
        <v>16726.966</v>
      </c>
      <c r="N17" s="27"/>
      <c r="O17" s="27">
        <v>336772.86699999997</v>
      </c>
      <c r="P17" s="27">
        <v>15545.533</v>
      </c>
      <c r="Q17" s="27">
        <v>235547.984</v>
      </c>
      <c r="R17" s="28">
        <v>85679.35</v>
      </c>
      <c r="S17" s="1"/>
      <c r="T17" s="1"/>
      <c r="U17" s="1"/>
      <c r="V17" s="1"/>
      <c r="W17" s="1"/>
      <c r="X17" s="1"/>
      <c r="Y17" s="1"/>
      <c r="Z17" s="1"/>
      <c r="AA17" s="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hidden="1">
      <c r="A18" s="87"/>
      <c r="B18" s="13"/>
      <c r="C18" s="19">
        <v>1995</v>
      </c>
      <c r="D18" s="5"/>
      <c r="E18" s="27">
        <f>+SUM(E28:E31)</f>
        <v>127297</v>
      </c>
      <c r="F18" s="27">
        <f aca="true" t="shared" si="0" ref="F18:R18">+SUM(F28:F31)</f>
        <v>1063</v>
      </c>
      <c r="G18" s="27">
        <f t="shared" si="0"/>
        <v>105449</v>
      </c>
      <c r="H18" s="27">
        <f t="shared" si="0"/>
        <v>20785</v>
      </c>
      <c r="I18" s="27"/>
      <c r="J18" s="27">
        <f t="shared" si="0"/>
        <v>66524.75</v>
      </c>
      <c r="K18" s="27">
        <f t="shared" si="0"/>
        <v>2043.1</v>
      </c>
      <c r="L18" s="27">
        <f t="shared" si="0"/>
        <v>49833.078</v>
      </c>
      <c r="M18" s="27">
        <f t="shared" si="0"/>
        <v>14648.572</v>
      </c>
      <c r="N18" s="27"/>
      <c r="O18" s="27">
        <f t="shared" si="0"/>
        <v>592906.9650000001</v>
      </c>
      <c r="P18" s="27">
        <f t="shared" si="0"/>
        <v>19837.567000000003</v>
      </c>
      <c r="Q18" s="27">
        <f t="shared" si="0"/>
        <v>442006.46</v>
      </c>
      <c r="R18" s="28">
        <f t="shared" si="0"/>
        <v>131062.938</v>
      </c>
      <c r="S18" s="1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6.5" customHeight="1" hidden="1">
      <c r="A19" s="87"/>
      <c r="B19" s="13"/>
      <c r="C19" s="19">
        <v>1996</v>
      </c>
      <c r="D19" s="5"/>
      <c r="E19" s="27">
        <f>+SUM(E32:E35)</f>
        <v>112431</v>
      </c>
      <c r="F19" s="27">
        <f aca="true" t="shared" si="1" ref="F19:R19">+SUM(F32:F35)</f>
        <v>1147</v>
      </c>
      <c r="G19" s="27">
        <f t="shared" si="1"/>
        <v>88534</v>
      </c>
      <c r="H19" s="27">
        <f t="shared" si="1"/>
        <v>22750</v>
      </c>
      <c r="I19" s="27"/>
      <c r="J19" s="27">
        <f t="shared" si="1"/>
        <v>58397.238</v>
      </c>
      <c r="K19" s="27">
        <f t="shared" si="1"/>
        <v>2322.825</v>
      </c>
      <c r="L19" s="27">
        <f t="shared" si="1"/>
        <v>42676.204</v>
      </c>
      <c r="M19" s="27">
        <f t="shared" si="1"/>
        <v>13398.209</v>
      </c>
      <c r="N19" s="27"/>
      <c r="O19" s="27">
        <f t="shared" si="1"/>
        <v>921973.286</v>
      </c>
      <c r="P19" s="27">
        <f t="shared" si="1"/>
        <v>36397.366</v>
      </c>
      <c r="Q19" s="27">
        <f t="shared" si="1"/>
        <v>666928.5480000001</v>
      </c>
      <c r="R19" s="28">
        <f t="shared" si="1"/>
        <v>218647.372</v>
      </c>
      <c r="S19" s="1"/>
      <c r="T19" s="1"/>
      <c r="U19" s="1"/>
      <c r="V19" s="1"/>
      <c r="W19" s="1"/>
      <c r="X19" s="1"/>
      <c r="Y19" s="1"/>
      <c r="Z19" s="1"/>
      <c r="AA19" s="1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5" customHeight="1" hidden="1">
      <c r="A20" s="87"/>
      <c r="B20" s="13"/>
      <c r="C20" s="19">
        <v>1997</v>
      </c>
      <c r="D20" s="5"/>
      <c r="E20" s="27">
        <f>+SUM(E36:E39)</f>
        <v>115308</v>
      </c>
      <c r="F20" s="27">
        <f aca="true" t="shared" si="2" ref="F20:R20">+SUM(F36:F39)</f>
        <v>1123</v>
      </c>
      <c r="G20" s="27">
        <f t="shared" si="2"/>
        <v>87334</v>
      </c>
      <c r="H20" s="27">
        <f t="shared" si="2"/>
        <v>26851</v>
      </c>
      <c r="I20" s="27"/>
      <c r="J20" s="27">
        <f t="shared" si="2"/>
        <v>60780.828</v>
      </c>
      <c r="K20" s="27">
        <f t="shared" si="2"/>
        <v>1405</v>
      </c>
      <c r="L20" s="27">
        <f t="shared" si="2"/>
        <v>43622</v>
      </c>
      <c r="M20" s="27">
        <f t="shared" si="2"/>
        <v>15754</v>
      </c>
      <c r="N20" s="27"/>
      <c r="O20" s="27">
        <f t="shared" si="2"/>
        <v>1886672</v>
      </c>
      <c r="P20" s="27">
        <f t="shared" si="2"/>
        <v>42685</v>
      </c>
      <c r="Q20" s="27">
        <f t="shared" si="2"/>
        <v>1350945</v>
      </c>
      <c r="R20" s="28">
        <f t="shared" si="2"/>
        <v>493042</v>
      </c>
      <c r="S20" s="1"/>
      <c r="T20" s="1"/>
      <c r="U20" s="1"/>
      <c r="V20" s="1"/>
      <c r="W20" s="1"/>
      <c r="X20" s="1"/>
      <c r="Y20" s="1"/>
      <c r="Z20" s="1"/>
      <c r="AA20" s="1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34" ht="18" customHeight="1" hidden="1">
      <c r="A21" s="87"/>
      <c r="B21" s="13"/>
      <c r="C21" s="19">
        <v>1998</v>
      </c>
      <c r="D21" s="5"/>
      <c r="E21" s="27">
        <f>+SUM(E40:E43)</f>
        <v>105748</v>
      </c>
      <c r="F21" s="27">
        <f aca="true" t="shared" si="3" ref="F21:R21">+SUM(F40:F43)</f>
        <v>1985</v>
      </c>
      <c r="G21" s="27">
        <f t="shared" si="3"/>
        <v>78798</v>
      </c>
      <c r="H21" s="27">
        <f t="shared" si="3"/>
        <v>24965</v>
      </c>
      <c r="I21" s="27"/>
      <c r="J21" s="27">
        <f t="shared" si="3"/>
        <v>56376.833</v>
      </c>
      <c r="K21" s="27">
        <f t="shared" si="3"/>
        <v>2625.218</v>
      </c>
      <c r="L21" s="27">
        <f t="shared" si="3"/>
        <v>39614.426</v>
      </c>
      <c r="M21" s="27">
        <f t="shared" si="3"/>
        <v>14137.189</v>
      </c>
      <c r="N21" s="27"/>
      <c r="O21" s="27">
        <f t="shared" si="3"/>
        <v>3036237.7760000005</v>
      </c>
      <c r="P21" s="27">
        <f t="shared" si="3"/>
        <v>148718.613</v>
      </c>
      <c r="Q21" s="27">
        <f t="shared" si="3"/>
        <v>2101326.3310000002</v>
      </c>
      <c r="R21" s="28">
        <f t="shared" si="3"/>
        <v>786192.832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 customHeight="1" hidden="1">
      <c r="A22" s="87"/>
      <c r="B22" s="13"/>
      <c r="C22" s="19">
        <v>1999</v>
      </c>
      <c r="D22" s="5"/>
      <c r="E22" s="27">
        <f>+SUM(E44:E47)</f>
        <v>84619</v>
      </c>
      <c r="F22" s="27">
        <f aca="true" t="shared" si="4" ref="F22:R22">+SUM(F44:F47)</f>
        <v>876</v>
      </c>
      <c r="G22" s="27">
        <f t="shared" si="4"/>
        <v>70764.00000000001</v>
      </c>
      <c r="H22" s="27">
        <f t="shared" si="4"/>
        <v>12979</v>
      </c>
      <c r="I22" s="27"/>
      <c r="J22" s="27">
        <f t="shared" si="4"/>
        <v>31854.84550307909</v>
      </c>
      <c r="K22" s="27">
        <f t="shared" si="4"/>
        <v>660.1868299146436</v>
      </c>
      <c r="L22" s="27">
        <f t="shared" si="4"/>
        <v>24158.84302048482</v>
      </c>
      <c r="M22" s="27">
        <f t="shared" si="4"/>
        <v>7055.251716245907</v>
      </c>
      <c r="N22" s="27"/>
      <c r="O22" s="27">
        <f t="shared" si="4"/>
        <v>2785377.3588285074</v>
      </c>
      <c r="P22" s="27">
        <f t="shared" si="4"/>
        <v>70004.96268051573</v>
      </c>
      <c r="Q22" s="27">
        <f t="shared" si="4"/>
        <v>2074021.9996159223</v>
      </c>
      <c r="R22" s="28">
        <f t="shared" si="4"/>
        <v>642305.967877202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 customHeight="1">
      <c r="A23" s="87"/>
      <c r="B23" s="13"/>
      <c r="C23" s="19">
        <v>2000</v>
      </c>
      <c r="D23" s="5"/>
      <c r="E23" s="27">
        <f>+SUM(E48:E51)</f>
        <v>70292</v>
      </c>
      <c r="F23" s="27">
        <f aca="true" t="shared" si="5" ref="F23:R23">+SUM(F48:F51)</f>
        <v>3346</v>
      </c>
      <c r="G23" s="27">
        <f t="shared" si="5"/>
        <v>55953</v>
      </c>
      <c r="H23" s="27">
        <f t="shared" si="5"/>
        <v>10993</v>
      </c>
      <c r="I23" s="27"/>
      <c r="J23" s="27">
        <f t="shared" si="5"/>
        <v>45352.123999999996</v>
      </c>
      <c r="K23" s="27">
        <f t="shared" si="5"/>
        <v>3848.629</v>
      </c>
      <c r="L23" s="27">
        <f t="shared" si="5"/>
        <v>32470.066000000003</v>
      </c>
      <c r="M23" s="27">
        <f t="shared" si="5"/>
        <v>9033.429</v>
      </c>
      <c r="N23" s="27"/>
      <c r="O23" s="27">
        <f t="shared" si="5"/>
        <v>5308064.869999999</v>
      </c>
      <c r="P23" s="27">
        <f t="shared" si="5"/>
        <v>505728.796</v>
      </c>
      <c r="Q23" s="27">
        <f t="shared" si="5"/>
        <v>3736787.4839999997</v>
      </c>
      <c r="R23" s="28">
        <f t="shared" si="5"/>
        <v>1065548.59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 customHeight="1">
      <c r="A24" s="87"/>
      <c r="B24" s="13"/>
      <c r="C24" s="19">
        <v>2001</v>
      </c>
      <c r="D24" s="5"/>
      <c r="E24" s="27">
        <f>+SUM(E52:E55)</f>
        <v>68514</v>
      </c>
      <c r="F24" s="27">
        <f aca="true" t="shared" si="6" ref="F24:R24">+SUM(F52:F55)</f>
        <v>2419</v>
      </c>
      <c r="G24" s="27">
        <f t="shared" si="6"/>
        <v>58536</v>
      </c>
      <c r="H24" s="27">
        <f t="shared" si="6"/>
        <v>7559</v>
      </c>
      <c r="I24" s="27"/>
      <c r="J24" s="27">
        <f t="shared" si="6"/>
        <v>40332.702000000005</v>
      </c>
      <c r="K24" s="27">
        <f t="shared" si="6"/>
        <v>2599.931</v>
      </c>
      <c r="L24" s="27">
        <f t="shared" si="6"/>
        <v>31571.877</v>
      </c>
      <c r="M24" s="27">
        <f t="shared" si="6"/>
        <v>6160.894</v>
      </c>
      <c r="N24" s="27"/>
      <c r="O24" s="27">
        <f t="shared" si="6"/>
        <v>7436699.936</v>
      </c>
      <c r="P24" s="27">
        <f t="shared" si="6"/>
        <v>453605.288</v>
      </c>
      <c r="Q24" s="27">
        <f t="shared" si="6"/>
        <v>5799029.075</v>
      </c>
      <c r="R24" s="28">
        <f t="shared" si="6"/>
        <v>1184065.5729999999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" customHeight="1">
      <c r="A25" s="87"/>
      <c r="B25" s="13"/>
      <c r="C25" s="19">
        <v>2002</v>
      </c>
      <c r="D25" s="5"/>
      <c r="E25" s="27">
        <f>+SUM(E56:E59)</f>
        <v>40784</v>
      </c>
      <c r="F25" s="27">
        <f aca="true" t="shared" si="7" ref="F25:R25">+SUM(F56:F59)</f>
        <v>1199</v>
      </c>
      <c r="G25" s="27">
        <f t="shared" si="7"/>
        <v>34958</v>
      </c>
      <c r="H25" s="27">
        <f t="shared" si="7"/>
        <v>4627</v>
      </c>
      <c r="I25" s="27"/>
      <c r="J25" s="27">
        <f t="shared" si="7"/>
        <v>24314.639</v>
      </c>
      <c r="K25" s="27">
        <f t="shared" si="7"/>
        <v>809.516</v>
      </c>
      <c r="L25" s="27">
        <f t="shared" si="7"/>
        <v>19752.016</v>
      </c>
      <c r="M25" s="27">
        <f t="shared" si="7"/>
        <v>3752.107</v>
      </c>
      <c r="N25" s="27"/>
      <c r="O25" s="27">
        <f t="shared" si="7"/>
        <v>5989932.15</v>
      </c>
      <c r="P25" s="27">
        <f t="shared" si="7"/>
        <v>207441.41999999998</v>
      </c>
      <c r="Q25" s="27">
        <f t="shared" si="7"/>
        <v>4840867.106000001</v>
      </c>
      <c r="R25" s="28">
        <f t="shared" si="7"/>
        <v>941624.624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" customHeight="1">
      <c r="A26" s="87"/>
      <c r="B26" s="13"/>
      <c r="C26" s="19">
        <v>2003</v>
      </c>
      <c r="D26" s="5"/>
      <c r="E26" s="27">
        <f>+SUM(E60:E63)</f>
        <v>42426</v>
      </c>
      <c r="F26" s="27">
        <f aca="true" t="shared" si="8" ref="F26:R26">+SUM(F60:F63)</f>
        <v>1412</v>
      </c>
      <c r="G26" s="27">
        <f t="shared" si="8"/>
        <v>36921</v>
      </c>
      <c r="H26" s="27">
        <f t="shared" si="8"/>
        <v>4093</v>
      </c>
      <c r="I26" s="27"/>
      <c r="J26" s="27">
        <f t="shared" si="8"/>
        <v>30983.612999999998</v>
      </c>
      <c r="K26" s="27">
        <f t="shared" si="8"/>
        <v>1199.197</v>
      </c>
      <c r="L26" s="27">
        <f t="shared" si="8"/>
        <v>26148.302000000003</v>
      </c>
      <c r="M26" s="27">
        <f t="shared" si="8"/>
        <v>3636.114</v>
      </c>
      <c r="N26" s="27"/>
      <c r="O26" s="27">
        <f t="shared" si="8"/>
        <v>9214453.729</v>
      </c>
      <c r="P26" s="27">
        <f t="shared" si="8"/>
        <v>376327.04</v>
      </c>
      <c r="Q26" s="27">
        <f t="shared" si="8"/>
        <v>7757112.0879999995</v>
      </c>
      <c r="R26" s="28">
        <f t="shared" si="8"/>
        <v>1081014.601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.25" customHeight="1">
      <c r="A27" s="87"/>
      <c r="B27" s="13"/>
      <c r="C27" s="19"/>
      <c r="D27" s="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6.5" customHeight="1" hidden="1">
      <c r="A28" s="87"/>
      <c r="B28" s="13"/>
      <c r="C28" s="19">
        <v>1995</v>
      </c>
      <c r="D28" s="5" t="s">
        <v>10</v>
      </c>
      <c r="E28" s="27">
        <v>22967</v>
      </c>
      <c r="F28" s="27">
        <v>181</v>
      </c>
      <c r="G28" s="27">
        <v>18645</v>
      </c>
      <c r="H28" s="27">
        <v>4141</v>
      </c>
      <c r="I28" s="27"/>
      <c r="J28" s="27">
        <v>12124.086</v>
      </c>
      <c r="K28" s="27">
        <v>268.204</v>
      </c>
      <c r="L28" s="27">
        <v>8786.25</v>
      </c>
      <c r="M28" s="27">
        <v>3069.632</v>
      </c>
      <c r="N28" s="27"/>
      <c r="O28" s="27">
        <v>88780.561</v>
      </c>
      <c r="P28" s="27">
        <v>2048.216</v>
      </c>
      <c r="Q28" s="27">
        <v>63181.494</v>
      </c>
      <c r="R28" s="28">
        <v>23550.851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 customHeight="1" hidden="1">
      <c r="A29" s="87"/>
      <c r="B29" s="13"/>
      <c r="C29" s="19"/>
      <c r="D29" s="5" t="s">
        <v>11</v>
      </c>
      <c r="E29" s="27">
        <v>30102</v>
      </c>
      <c r="F29" s="27">
        <v>287</v>
      </c>
      <c r="G29" s="27">
        <v>24417</v>
      </c>
      <c r="H29" s="27">
        <v>5398</v>
      </c>
      <c r="I29" s="27"/>
      <c r="J29" s="27">
        <v>16052.712999999998</v>
      </c>
      <c r="K29" s="27">
        <v>765.953</v>
      </c>
      <c r="L29" s="27">
        <v>11448.69</v>
      </c>
      <c r="M29" s="27">
        <v>3838.07</v>
      </c>
      <c r="N29" s="27"/>
      <c r="O29" s="27">
        <v>131263.796</v>
      </c>
      <c r="P29" s="27">
        <v>7542.023000000001</v>
      </c>
      <c r="Q29" s="27">
        <v>92283.198</v>
      </c>
      <c r="R29" s="28">
        <v>31438.575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 customHeight="1" hidden="1">
      <c r="A30" s="87"/>
      <c r="B30" s="13"/>
      <c r="C30" s="19"/>
      <c r="D30" s="5" t="s">
        <v>12</v>
      </c>
      <c r="E30" s="27">
        <v>32590</v>
      </c>
      <c r="F30" s="27">
        <v>309</v>
      </c>
      <c r="G30" s="27">
        <v>28179</v>
      </c>
      <c r="H30" s="27">
        <v>4102</v>
      </c>
      <c r="I30" s="27"/>
      <c r="J30" s="27">
        <v>17077.337</v>
      </c>
      <c r="K30" s="27">
        <v>492.88700000000017</v>
      </c>
      <c r="L30" s="27">
        <v>13280.944</v>
      </c>
      <c r="M30" s="27">
        <v>3303.5060000000003</v>
      </c>
      <c r="N30" s="27"/>
      <c r="O30" s="27">
        <v>154719.85699999996</v>
      </c>
      <c r="P30" s="27">
        <v>4834.69</v>
      </c>
      <c r="Q30" s="27">
        <v>118910.67499999996</v>
      </c>
      <c r="R30" s="28">
        <v>30974.492000000006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.5" customHeight="1" hidden="1">
      <c r="A31" s="87"/>
      <c r="B31" s="13"/>
      <c r="C31" s="19"/>
      <c r="D31" s="5" t="s">
        <v>13</v>
      </c>
      <c r="E31" s="27">
        <v>41638</v>
      </c>
      <c r="F31" s="27">
        <v>286</v>
      </c>
      <c r="G31" s="27">
        <v>34208</v>
      </c>
      <c r="H31" s="27">
        <v>7144</v>
      </c>
      <c r="I31" s="27"/>
      <c r="J31" s="27">
        <v>21270.613999999994</v>
      </c>
      <c r="K31" s="27">
        <v>516.0559999999998</v>
      </c>
      <c r="L31" s="27">
        <v>16317.193999999996</v>
      </c>
      <c r="M31" s="27">
        <v>4437.364</v>
      </c>
      <c r="N31" s="27"/>
      <c r="O31" s="27">
        <v>218142.75100000005</v>
      </c>
      <c r="P31" s="27">
        <v>5412.638000000003</v>
      </c>
      <c r="Q31" s="27">
        <v>167631.09300000005</v>
      </c>
      <c r="R31" s="28">
        <v>45099.02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6.5" customHeight="1" hidden="1">
      <c r="A32" s="87"/>
      <c r="B32" s="13"/>
      <c r="C32" s="19">
        <v>1996</v>
      </c>
      <c r="D32" s="5" t="s">
        <v>10</v>
      </c>
      <c r="E32" s="27">
        <v>20080</v>
      </c>
      <c r="F32" s="27">
        <v>258</v>
      </c>
      <c r="G32" s="27">
        <v>15676</v>
      </c>
      <c r="H32" s="27">
        <v>4146</v>
      </c>
      <c r="I32" s="27"/>
      <c r="J32" s="27">
        <v>10611.003999999999</v>
      </c>
      <c r="K32" s="27">
        <v>734.882</v>
      </c>
      <c r="L32" s="27">
        <v>7974.954</v>
      </c>
      <c r="M32" s="27">
        <v>1901.1680000000001</v>
      </c>
      <c r="N32" s="27"/>
      <c r="O32" s="27">
        <v>132446.24099999998</v>
      </c>
      <c r="P32" s="27">
        <v>9942.323</v>
      </c>
      <c r="Q32" s="27">
        <v>98798.10699999999</v>
      </c>
      <c r="R32" s="28">
        <v>23705.811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6.5" customHeight="1" hidden="1">
      <c r="A33" s="87"/>
      <c r="B33" s="13"/>
      <c r="C33" s="19"/>
      <c r="D33" s="5" t="s">
        <v>11</v>
      </c>
      <c r="E33" s="27">
        <v>29351</v>
      </c>
      <c r="F33" s="27">
        <v>302</v>
      </c>
      <c r="G33" s="27">
        <v>23878</v>
      </c>
      <c r="H33" s="27">
        <v>5171</v>
      </c>
      <c r="I33" s="27"/>
      <c r="J33" s="27">
        <v>14527.781</v>
      </c>
      <c r="K33" s="27">
        <v>494.16700000000003</v>
      </c>
      <c r="L33" s="27">
        <v>11027.923</v>
      </c>
      <c r="M33" s="27">
        <v>3005.6910000000003</v>
      </c>
      <c r="N33" s="27"/>
      <c r="O33" s="27">
        <v>189069.80899999998</v>
      </c>
      <c r="P33" s="27">
        <v>7009.341</v>
      </c>
      <c r="Q33" s="27">
        <v>142339.975</v>
      </c>
      <c r="R33" s="28">
        <v>39720.492999999995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6.5" customHeight="1" hidden="1">
      <c r="A34" s="87"/>
      <c r="B34" s="13"/>
      <c r="C34" s="19"/>
      <c r="D34" s="5" t="s">
        <v>12</v>
      </c>
      <c r="E34" s="27">
        <v>27913</v>
      </c>
      <c r="F34" s="27">
        <v>241</v>
      </c>
      <c r="G34" s="27">
        <v>21983</v>
      </c>
      <c r="H34" s="27">
        <v>5689</v>
      </c>
      <c r="I34" s="27"/>
      <c r="J34" s="27">
        <v>14233.113000000003</v>
      </c>
      <c r="K34" s="27">
        <v>498.135</v>
      </c>
      <c r="L34" s="27">
        <v>10651.208000000002</v>
      </c>
      <c r="M34" s="27">
        <v>3083.77</v>
      </c>
      <c r="N34" s="27"/>
      <c r="O34" s="27">
        <v>240931.05</v>
      </c>
      <c r="P34" s="27">
        <v>8615.439000000002</v>
      </c>
      <c r="Q34" s="27">
        <v>178058.93</v>
      </c>
      <c r="R34" s="28">
        <v>54256.681000000004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6.5" customHeight="1" hidden="1">
      <c r="A35" s="87"/>
      <c r="B35" s="13"/>
      <c r="C35" s="19"/>
      <c r="D35" s="5" t="s">
        <v>13</v>
      </c>
      <c r="E35" s="27">
        <v>35087</v>
      </c>
      <c r="F35" s="27">
        <v>346</v>
      </c>
      <c r="G35" s="27">
        <v>26997</v>
      </c>
      <c r="H35" s="27">
        <v>7744</v>
      </c>
      <c r="I35" s="27"/>
      <c r="J35" s="27">
        <v>19025.34</v>
      </c>
      <c r="K35" s="27">
        <v>595.6410000000001</v>
      </c>
      <c r="L35" s="27">
        <v>13022.118999999995</v>
      </c>
      <c r="M35" s="27">
        <v>5407.58</v>
      </c>
      <c r="N35" s="27"/>
      <c r="O35" s="27">
        <v>359526.1860000001</v>
      </c>
      <c r="P35" s="27">
        <v>10830.262999999999</v>
      </c>
      <c r="Q35" s="27">
        <v>247731.53600000008</v>
      </c>
      <c r="R35" s="28">
        <v>100964.387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 hidden="1">
      <c r="A36" s="87"/>
      <c r="B36" s="13"/>
      <c r="C36" s="19">
        <v>1997</v>
      </c>
      <c r="D36" s="5" t="s">
        <v>10</v>
      </c>
      <c r="E36" s="27">
        <v>19569</v>
      </c>
      <c r="F36" s="27">
        <v>167</v>
      </c>
      <c r="G36" s="27">
        <v>14911</v>
      </c>
      <c r="H36" s="27">
        <v>4491</v>
      </c>
      <c r="I36" s="27"/>
      <c r="J36" s="27">
        <v>10297.684</v>
      </c>
      <c r="K36" s="27">
        <v>300.674</v>
      </c>
      <c r="L36" s="27">
        <v>7513.532999999999</v>
      </c>
      <c r="M36" s="27">
        <v>2483.477</v>
      </c>
      <c r="N36" s="27"/>
      <c r="O36" s="27">
        <v>249858.456</v>
      </c>
      <c r="P36" s="27">
        <v>7310.844</v>
      </c>
      <c r="Q36" s="27">
        <v>183613.996</v>
      </c>
      <c r="R36" s="28">
        <v>58933.615999999995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hidden="1">
      <c r="A37" s="87"/>
      <c r="B37" s="13"/>
      <c r="C37" s="19"/>
      <c r="D37" s="5" t="s">
        <v>11</v>
      </c>
      <c r="E37" s="27">
        <v>28267</v>
      </c>
      <c r="F37" s="27">
        <v>237</v>
      </c>
      <c r="G37" s="27">
        <v>20168</v>
      </c>
      <c r="H37" s="27">
        <v>7862</v>
      </c>
      <c r="I37" s="27"/>
      <c r="J37" s="27">
        <v>14640.407999999998</v>
      </c>
      <c r="K37" s="27">
        <v>349.59400000000005</v>
      </c>
      <c r="L37" s="27">
        <v>10123.195</v>
      </c>
      <c r="M37" s="27">
        <v>4167.619</v>
      </c>
      <c r="N37" s="27"/>
      <c r="O37" s="27">
        <v>392531.627</v>
      </c>
      <c r="P37" s="27">
        <v>9627.267</v>
      </c>
      <c r="Q37" s="27">
        <v>271060.64099999995</v>
      </c>
      <c r="R37" s="28">
        <v>111843.71900000003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 hidden="1">
      <c r="A38" s="87"/>
      <c r="B38" s="13"/>
      <c r="C38" s="19"/>
      <c r="D38" s="5" t="s">
        <v>12</v>
      </c>
      <c r="E38" s="27">
        <v>28668</v>
      </c>
      <c r="F38" s="27">
        <v>198</v>
      </c>
      <c r="G38" s="27">
        <v>22525</v>
      </c>
      <c r="H38" s="27">
        <v>5945</v>
      </c>
      <c r="I38" s="27"/>
      <c r="J38" s="27">
        <v>15528.736000000004</v>
      </c>
      <c r="K38" s="27">
        <v>394.18</v>
      </c>
      <c r="L38" s="27">
        <v>11255.213</v>
      </c>
      <c r="M38" s="27">
        <v>3879.3430000000008</v>
      </c>
      <c r="N38" s="27"/>
      <c r="O38" s="27">
        <v>503940.7680000003</v>
      </c>
      <c r="P38" s="27">
        <v>12908.907</v>
      </c>
      <c r="Q38" s="27">
        <v>364256.96</v>
      </c>
      <c r="R38" s="28">
        <v>126774.90100000001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 hidden="1">
      <c r="A39" s="87"/>
      <c r="B39" s="13"/>
      <c r="C39" s="19"/>
      <c r="D39" s="5" t="s">
        <v>13</v>
      </c>
      <c r="E39" s="27">
        <v>38804</v>
      </c>
      <c r="F39" s="27">
        <v>521</v>
      </c>
      <c r="G39" s="27">
        <v>29730</v>
      </c>
      <c r="H39" s="27">
        <v>8553</v>
      </c>
      <c r="I39" s="27"/>
      <c r="J39" s="27">
        <v>20314</v>
      </c>
      <c r="K39" s="27">
        <v>360.5519999999999</v>
      </c>
      <c r="L39" s="27">
        <v>14730.059000000001</v>
      </c>
      <c r="M39" s="27">
        <v>5223.561</v>
      </c>
      <c r="N39" s="27"/>
      <c r="O39" s="27">
        <v>740341.1489999997</v>
      </c>
      <c r="P39" s="27">
        <v>12837.982</v>
      </c>
      <c r="Q39" s="27">
        <v>532013.4029999999</v>
      </c>
      <c r="R39" s="28">
        <v>195489.76399999997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hidden="1">
      <c r="A40" s="87"/>
      <c r="B40" s="13"/>
      <c r="C40" s="19">
        <v>1998</v>
      </c>
      <c r="D40" s="5" t="s">
        <v>10</v>
      </c>
      <c r="E40" s="27">
        <v>16013</v>
      </c>
      <c r="F40" s="27">
        <v>554</v>
      </c>
      <c r="G40" s="27">
        <v>13299</v>
      </c>
      <c r="H40" s="27">
        <v>2160</v>
      </c>
      <c r="I40" s="27"/>
      <c r="J40" s="27">
        <v>8597.65</v>
      </c>
      <c r="K40" s="27">
        <v>155.69</v>
      </c>
      <c r="L40" s="27">
        <v>6833.518</v>
      </c>
      <c r="M40" s="27">
        <v>1608.442</v>
      </c>
      <c r="N40" s="27"/>
      <c r="O40" s="27">
        <v>375843.757</v>
      </c>
      <c r="P40" s="27">
        <v>6941.697</v>
      </c>
      <c r="Q40" s="27">
        <v>297589.55799999996</v>
      </c>
      <c r="R40" s="28">
        <v>71312.50200000001</v>
      </c>
      <c r="S40" s="1"/>
      <c r="T40" s="1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hidden="1">
      <c r="A41" s="87"/>
      <c r="B41" s="13"/>
      <c r="C41" s="19"/>
      <c r="D41" s="5" t="s">
        <v>11</v>
      </c>
      <c r="E41" s="27">
        <v>23893</v>
      </c>
      <c r="F41" s="27">
        <v>293</v>
      </c>
      <c r="G41" s="27">
        <v>18704</v>
      </c>
      <c r="H41" s="27">
        <v>4896</v>
      </c>
      <c r="I41" s="27"/>
      <c r="J41" s="27">
        <v>12640.35</v>
      </c>
      <c r="K41" s="27">
        <v>314.31</v>
      </c>
      <c r="L41" s="27">
        <v>9035.482</v>
      </c>
      <c r="M41" s="27">
        <v>3290.558</v>
      </c>
      <c r="N41" s="27"/>
      <c r="O41" s="27">
        <v>622330.243</v>
      </c>
      <c r="P41" s="27">
        <v>14883.303</v>
      </c>
      <c r="Q41" s="27">
        <v>445358.44200000004</v>
      </c>
      <c r="R41" s="28">
        <v>162088.498</v>
      </c>
      <c r="S41" s="1"/>
      <c r="T41" s="1"/>
      <c r="U41" s="14"/>
      <c r="V41" s="14"/>
      <c r="W41" s="14"/>
      <c r="X41" s="14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hidden="1">
      <c r="A42" s="87"/>
      <c r="B42" s="13"/>
      <c r="C42" s="19"/>
      <c r="D42" s="5" t="s">
        <v>12</v>
      </c>
      <c r="E42" s="27">
        <v>33243</v>
      </c>
      <c r="F42" s="27">
        <v>693</v>
      </c>
      <c r="G42" s="27">
        <v>20105</v>
      </c>
      <c r="H42" s="27">
        <v>12445</v>
      </c>
      <c r="I42" s="27"/>
      <c r="J42" s="27">
        <v>16496.103000000003</v>
      </c>
      <c r="K42" s="27">
        <v>1298.118</v>
      </c>
      <c r="L42" s="27">
        <v>10625.06</v>
      </c>
      <c r="M42" s="27">
        <v>4572.924999999999</v>
      </c>
      <c r="N42" s="27"/>
      <c r="O42" s="27">
        <v>929711.0629999998</v>
      </c>
      <c r="P42" s="27">
        <v>73762.182</v>
      </c>
      <c r="Q42" s="27">
        <v>582996.56</v>
      </c>
      <c r="R42" s="28">
        <v>272952.321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hidden="1">
      <c r="A43" s="87"/>
      <c r="B43" s="13"/>
      <c r="C43" s="19"/>
      <c r="D43" s="5" t="s">
        <v>13</v>
      </c>
      <c r="E43" s="27">
        <v>32599</v>
      </c>
      <c r="F43" s="27">
        <v>445</v>
      </c>
      <c r="G43" s="27">
        <v>26690</v>
      </c>
      <c r="H43" s="27">
        <v>5464</v>
      </c>
      <c r="I43" s="27"/>
      <c r="J43" s="27">
        <v>18642.73</v>
      </c>
      <c r="K43" s="27">
        <v>857.1</v>
      </c>
      <c r="L43" s="27">
        <v>13120.366000000002</v>
      </c>
      <c r="M43" s="27">
        <v>4665.264000000001</v>
      </c>
      <c r="N43" s="27"/>
      <c r="O43" s="27">
        <v>1108352.7130000005</v>
      </c>
      <c r="P43" s="27">
        <v>53131.43100000001</v>
      </c>
      <c r="Q43" s="27">
        <v>775381.7710000002</v>
      </c>
      <c r="R43" s="28">
        <v>279839.51100000006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hidden="1">
      <c r="A44" s="87"/>
      <c r="B44" s="13"/>
      <c r="C44" s="19">
        <v>1999</v>
      </c>
      <c r="D44" s="5" t="s">
        <v>10</v>
      </c>
      <c r="E44" s="27">
        <v>18967.899206043116</v>
      </c>
      <c r="F44" s="27">
        <v>61.42068965517242</v>
      </c>
      <c r="G44" s="27">
        <v>15462.5395867987</v>
      </c>
      <c r="H44" s="27">
        <v>3401.9243729657287</v>
      </c>
      <c r="I44" s="27"/>
      <c r="J44" s="27">
        <v>6391.237402243068</v>
      </c>
      <c r="K44" s="27">
        <v>75.09018321362505</v>
      </c>
      <c r="L44" s="27">
        <v>5060.262576074822</v>
      </c>
      <c r="M44" s="27">
        <v>1281.4512769888538</v>
      </c>
      <c r="N44" s="27"/>
      <c r="O44" s="27">
        <v>469003.58151018515</v>
      </c>
      <c r="P44" s="27">
        <v>6592.849413547766</v>
      </c>
      <c r="Q44" s="27">
        <v>366982.5952613072</v>
      </c>
      <c r="R44" s="28">
        <v>96023.83487075107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hidden="1">
      <c r="A45" s="87"/>
      <c r="B45" s="13"/>
      <c r="C45" s="19"/>
      <c r="D45" s="5" t="s">
        <v>11</v>
      </c>
      <c r="E45" s="27">
        <v>30518.56769912093</v>
      </c>
      <c r="F45" s="27">
        <v>256.7586206896552</v>
      </c>
      <c r="G45" s="27">
        <v>23994.658044056152</v>
      </c>
      <c r="H45" s="27">
        <v>6277.035037334865</v>
      </c>
      <c r="I45" s="27"/>
      <c r="J45" s="27">
        <v>11514.653953398325</v>
      </c>
      <c r="K45" s="27">
        <v>253.81978686813366</v>
      </c>
      <c r="L45" s="27">
        <v>8136.790575817762</v>
      </c>
      <c r="M45" s="27">
        <v>3156.765153874835</v>
      </c>
      <c r="N45" s="27"/>
      <c r="O45" s="27">
        <v>962440.3201187903</v>
      </c>
      <c r="P45" s="27">
        <v>23612.792149696725</v>
      </c>
      <c r="Q45" s="27">
        <v>667493.8013945428</v>
      </c>
      <c r="R45" s="28">
        <v>273983.9281261713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8" customHeight="1" hidden="1">
      <c r="A46" s="87"/>
      <c r="B46" s="13"/>
      <c r="C46" s="19"/>
      <c r="D46" s="5" t="s">
        <v>12</v>
      </c>
      <c r="E46" s="27">
        <v>27665.786655672735</v>
      </c>
      <c r="F46" s="27">
        <v>115.79310344827586</v>
      </c>
      <c r="G46" s="27">
        <v>24632.69681471233</v>
      </c>
      <c r="H46" s="27">
        <v>2580.6416810262303</v>
      </c>
      <c r="I46" s="27"/>
      <c r="J46" s="27">
        <v>7880.554140524747</v>
      </c>
      <c r="K46" s="27">
        <v>142.18129460378347</v>
      </c>
      <c r="L46" s="27">
        <v>6443.163067105616</v>
      </c>
      <c r="M46" s="27">
        <v>1307.0269440884827</v>
      </c>
      <c r="N46" s="27"/>
      <c r="O46" s="27">
        <v>726639.0245710369</v>
      </c>
      <c r="P46" s="27">
        <v>15524.600061679</v>
      </c>
      <c r="Q46" s="27">
        <v>583057.3496637099</v>
      </c>
      <c r="R46" s="28">
        <v>127085.2460220539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" customHeight="1" hidden="1">
      <c r="A47" s="87"/>
      <c r="B47" s="13"/>
      <c r="C47" s="19"/>
      <c r="D47" s="5" t="s">
        <v>13</v>
      </c>
      <c r="E47" s="27">
        <v>7466.74643916322</v>
      </c>
      <c r="F47" s="27">
        <v>442.02758620689656</v>
      </c>
      <c r="G47" s="27">
        <v>6674.10555443282</v>
      </c>
      <c r="H47" s="27">
        <v>719.3989086731764</v>
      </c>
      <c r="I47" s="27"/>
      <c r="J47" s="27">
        <v>6068.4000069129515</v>
      </c>
      <c r="K47" s="27">
        <v>189.09556522910137</v>
      </c>
      <c r="L47" s="27">
        <v>4518.626801486618</v>
      </c>
      <c r="M47" s="27">
        <v>1310.0083412937354</v>
      </c>
      <c r="N47" s="27"/>
      <c r="O47" s="27">
        <v>627294.4326284949</v>
      </c>
      <c r="P47" s="27">
        <v>24274.721055592232</v>
      </c>
      <c r="Q47" s="27">
        <v>456488.2532963625</v>
      </c>
      <c r="R47" s="28">
        <v>145212.95885822576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8" customHeight="1">
      <c r="A48" s="87"/>
      <c r="B48" s="13"/>
      <c r="C48" s="19">
        <v>2000</v>
      </c>
      <c r="D48" s="5" t="s">
        <v>10</v>
      </c>
      <c r="E48" s="27">
        <v>7422</v>
      </c>
      <c r="F48" s="27">
        <v>477</v>
      </c>
      <c r="G48" s="27">
        <v>6305</v>
      </c>
      <c r="H48" s="27">
        <v>640</v>
      </c>
      <c r="I48" s="27"/>
      <c r="J48" s="27">
        <v>4509.023</v>
      </c>
      <c r="K48" s="27">
        <v>221.21</v>
      </c>
      <c r="L48" s="27">
        <v>3563.149</v>
      </c>
      <c r="M48" s="27">
        <v>724.664</v>
      </c>
      <c r="N48" s="27"/>
      <c r="O48" s="27">
        <v>464439.03800000006</v>
      </c>
      <c r="P48" s="27">
        <v>24044.101000000002</v>
      </c>
      <c r="Q48" s="27">
        <v>364329.38300000003</v>
      </c>
      <c r="R48" s="28">
        <v>76065.554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>
      <c r="A49" s="87"/>
      <c r="B49" s="13"/>
      <c r="C49" s="19"/>
      <c r="D49" s="5" t="s">
        <v>11</v>
      </c>
      <c r="E49" s="27">
        <v>18266</v>
      </c>
      <c r="F49" s="27">
        <v>224</v>
      </c>
      <c r="G49" s="27">
        <v>13973</v>
      </c>
      <c r="H49" s="27">
        <v>4069</v>
      </c>
      <c r="I49" s="27"/>
      <c r="J49" s="27">
        <v>12096.728</v>
      </c>
      <c r="K49" s="27">
        <v>421.648</v>
      </c>
      <c r="L49" s="27">
        <v>8895.137</v>
      </c>
      <c r="M49" s="27">
        <v>2779.943</v>
      </c>
      <c r="N49" s="27"/>
      <c r="O49" s="27">
        <v>1322915.8420000002</v>
      </c>
      <c r="P49" s="27">
        <v>49407.395</v>
      </c>
      <c r="Q49" s="27">
        <v>967102.208</v>
      </c>
      <c r="R49" s="28">
        <v>306406.239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>
      <c r="A50" s="87"/>
      <c r="B50" s="13"/>
      <c r="C50" s="19"/>
      <c r="D50" s="5" t="s">
        <v>12</v>
      </c>
      <c r="E50" s="27">
        <v>27798</v>
      </c>
      <c r="F50" s="27">
        <v>1163</v>
      </c>
      <c r="G50" s="27">
        <v>21589</v>
      </c>
      <c r="H50" s="27">
        <v>5046</v>
      </c>
      <c r="I50" s="27"/>
      <c r="J50" s="27">
        <v>19012.286000000004</v>
      </c>
      <c r="K50" s="27">
        <v>2058.555</v>
      </c>
      <c r="L50" s="27">
        <v>12873.686000000002</v>
      </c>
      <c r="M50" s="27">
        <v>4080.045</v>
      </c>
      <c r="N50" s="27"/>
      <c r="O50" s="27">
        <v>2288137.307</v>
      </c>
      <c r="P50" s="27">
        <v>268276.411</v>
      </c>
      <c r="Q50" s="27">
        <v>1522975.082</v>
      </c>
      <c r="R50" s="28">
        <v>496885.81399999995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>
      <c r="A51" s="87"/>
      <c r="B51" s="13"/>
      <c r="C51" s="19"/>
      <c r="D51" s="5" t="s">
        <v>13</v>
      </c>
      <c r="E51" s="27">
        <v>16806</v>
      </c>
      <c r="F51" s="27">
        <v>1482</v>
      </c>
      <c r="G51" s="27">
        <v>14086</v>
      </c>
      <c r="H51" s="27">
        <v>1238</v>
      </c>
      <c r="I51" s="27"/>
      <c r="J51" s="27">
        <v>9734.086999999992</v>
      </c>
      <c r="K51" s="27">
        <v>1147.216</v>
      </c>
      <c r="L51" s="27">
        <v>7138.094000000001</v>
      </c>
      <c r="M51" s="27">
        <v>1448.777</v>
      </c>
      <c r="N51" s="27"/>
      <c r="O51" s="27">
        <v>1232572.6829999993</v>
      </c>
      <c r="P51" s="27">
        <v>164000.88899999997</v>
      </c>
      <c r="Q51" s="27">
        <v>882380.8109999998</v>
      </c>
      <c r="R51" s="28">
        <v>186190.98300000012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>
      <c r="A52" s="87"/>
      <c r="B52" s="13"/>
      <c r="C52" s="19">
        <v>2001</v>
      </c>
      <c r="D52" s="5" t="s">
        <v>10</v>
      </c>
      <c r="E52" s="27">
        <v>9615</v>
      </c>
      <c r="F52" s="27">
        <v>1269</v>
      </c>
      <c r="G52" s="27">
        <v>7705</v>
      </c>
      <c r="H52" s="27">
        <v>641</v>
      </c>
      <c r="I52" s="27"/>
      <c r="J52" s="27">
        <v>5117.06</v>
      </c>
      <c r="K52" s="27">
        <v>1066.036</v>
      </c>
      <c r="L52" s="27">
        <v>3700.564</v>
      </c>
      <c r="M52" s="27">
        <v>350.46</v>
      </c>
      <c r="N52" s="27"/>
      <c r="O52" s="27">
        <v>751395.127</v>
      </c>
      <c r="P52" s="27">
        <v>152204.094</v>
      </c>
      <c r="Q52" s="27">
        <v>546308.619</v>
      </c>
      <c r="R52" s="28">
        <v>52882.414</v>
      </c>
      <c r="S52" s="1"/>
      <c r="T52" s="1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>
      <c r="A53" s="87"/>
      <c r="B53" s="13"/>
      <c r="C53" s="19"/>
      <c r="D53" s="5" t="s">
        <v>11</v>
      </c>
      <c r="E53" s="27">
        <v>14209</v>
      </c>
      <c r="F53" s="27">
        <v>671</v>
      </c>
      <c r="G53" s="27">
        <v>12295</v>
      </c>
      <c r="H53" s="27">
        <v>1243</v>
      </c>
      <c r="I53" s="27"/>
      <c r="J53" s="27">
        <v>8992.254</v>
      </c>
      <c r="K53" s="27">
        <v>634.53</v>
      </c>
      <c r="L53" s="27">
        <v>6930.693</v>
      </c>
      <c r="M53" s="27">
        <v>1427.031</v>
      </c>
      <c r="N53" s="27"/>
      <c r="O53" s="27">
        <v>1556995.924</v>
      </c>
      <c r="P53" s="27">
        <v>118510.105</v>
      </c>
      <c r="Q53" s="27">
        <v>1185920.798</v>
      </c>
      <c r="R53" s="28">
        <v>252565.021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>
      <c r="A54" s="87"/>
      <c r="B54" s="13"/>
      <c r="C54" s="19"/>
      <c r="D54" s="5" t="s">
        <v>12</v>
      </c>
      <c r="E54" s="27">
        <v>33780</v>
      </c>
      <c r="F54" s="27">
        <v>406</v>
      </c>
      <c r="G54" s="27">
        <v>28991</v>
      </c>
      <c r="H54" s="27">
        <v>4383</v>
      </c>
      <c r="I54" s="27"/>
      <c r="J54" s="27">
        <v>20093.153</v>
      </c>
      <c r="K54" s="27">
        <v>805.28</v>
      </c>
      <c r="L54" s="27">
        <v>16164.898</v>
      </c>
      <c r="M54" s="27">
        <v>3122.975</v>
      </c>
      <c r="N54" s="27"/>
      <c r="O54" s="27">
        <v>3888066.197</v>
      </c>
      <c r="P54" s="27">
        <v>162890.414</v>
      </c>
      <c r="Q54" s="27">
        <v>3107295.731</v>
      </c>
      <c r="R54" s="28">
        <v>617880.052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>
      <c r="A55" s="87"/>
      <c r="B55" s="13"/>
      <c r="C55" s="19"/>
      <c r="D55" s="5" t="s">
        <v>13</v>
      </c>
      <c r="E55" s="27">
        <v>10910</v>
      </c>
      <c r="F55" s="27">
        <v>73</v>
      </c>
      <c r="G55" s="27">
        <v>9545</v>
      </c>
      <c r="H55" s="27">
        <v>1292</v>
      </c>
      <c r="I55" s="27"/>
      <c r="J55" s="27">
        <v>6130.235</v>
      </c>
      <c r="K55" s="27">
        <v>94.085</v>
      </c>
      <c r="L55" s="27">
        <v>4775.722</v>
      </c>
      <c r="M55" s="27">
        <v>1260.428</v>
      </c>
      <c r="N55" s="27"/>
      <c r="O55" s="27">
        <v>1240242.688</v>
      </c>
      <c r="P55" s="27">
        <v>20000.675</v>
      </c>
      <c r="Q55" s="27">
        <v>959503.927</v>
      </c>
      <c r="R55" s="28">
        <v>260738.086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>
      <c r="A56" s="87"/>
      <c r="B56" s="13"/>
      <c r="C56" s="19">
        <v>2002</v>
      </c>
      <c r="D56" s="5" t="s">
        <v>10</v>
      </c>
      <c r="E56" s="27">
        <v>5668</v>
      </c>
      <c r="F56" s="27">
        <v>131</v>
      </c>
      <c r="G56" s="27">
        <v>4930</v>
      </c>
      <c r="H56" s="27">
        <v>607</v>
      </c>
      <c r="I56" s="27"/>
      <c r="J56" s="27">
        <v>3170.368</v>
      </c>
      <c r="K56" s="27">
        <v>135.597</v>
      </c>
      <c r="L56" s="27">
        <v>2496.278</v>
      </c>
      <c r="M56" s="27">
        <v>538.493</v>
      </c>
      <c r="N56" s="27"/>
      <c r="O56" s="27">
        <v>694953</v>
      </c>
      <c r="P56" s="27">
        <v>32324.906</v>
      </c>
      <c r="Q56" s="27">
        <v>543051.097</v>
      </c>
      <c r="R56" s="28">
        <v>119576.997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8" customHeight="1">
      <c r="A57" s="87"/>
      <c r="B57" s="13"/>
      <c r="C57" s="19"/>
      <c r="D57" s="5" t="s">
        <v>11</v>
      </c>
      <c r="E57" s="27">
        <v>11039</v>
      </c>
      <c r="F57" s="27">
        <v>275</v>
      </c>
      <c r="G57" s="27">
        <v>9910</v>
      </c>
      <c r="H57" s="27">
        <v>854</v>
      </c>
      <c r="I57" s="27"/>
      <c r="J57" s="27">
        <v>6934.271</v>
      </c>
      <c r="K57" s="27">
        <v>287.919</v>
      </c>
      <c r="L57" s="27">
        <v>5445.738</v>
      </c>
      <c r="M57" s="27">
        <v>1200.614</v>
      </c>
      <c r="N57" s="27"/>
      <c r="O57" s="27">
        <v>1646486.15</v>
      </c>
      <c r="P57" s="27">
        <v>73530.514</v>
      </c>
      <c r="Q57" s="27">
        <v>1281394.009</v>
      </c>
      <c r="R57" s="28">
        <v>291561.627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8" customHeight="1">
      <c r="A58" s="87"/>
      <c r="B58" s="13"/>
      <c r="C58" s="19"/>
      <c r="D58" s="5" t="s">
        <v>12</v>
      </c>
      <c r="E58" s="27">
        <v>9760</v>
      </c>
      <c r="F58" s="27">
        <v>393</v>
      </c>
      <c r="G58" s="27">
        <v>8525</v>
      </c>
      <c r="H58" s="27">
        <v>842</v>
      </c>
      <c r="I58" s="27"/>
      <c r="J58" s="27">
        <v>6210</v>
      </c>
      <c r="K58" s="27">
        <v>207</v>
      </c>
      <c r="L58" s="27">
        <v>5236</v>
      </c>
      <c r="M58" s="27">
        <v>766</v>
      </c>
      <c r="N58" s="27"/>
      <c r="O58" s="27">
        <v>1544123</v>
      </c>
      <c r="P58" s="27">
        <v>53819</v>
      </c>
      <c r="Q58" s="27">
        <v>1294323</v>
      </c>
      <c r="R58" s="28">
        <v>195981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8" customHeight="1">
      <c r="A59" s="87"/>
      <c r="B59" s="13"/>
      <c r="C59" s="19"/>
      <c r="D59" s="5" t="s">
        <v>13</v>
      </c>
      <c r="E59" s="27">
        <v>14317</v>
      </c>
      <c r="F59" s="27">
        <v>400</v>
      </c>
      <c r="G59" s="27">
        <v>11593</v>
      </c>
      <c r="H59" s="27">
        <v>2324</v>
      </c>
      <c r="I59" s="27"/>
      <c r="J59" s="27">
        <v>8000</v>
      </c>
      <c r="K59" s="27">
        <v>179</v>
      </c>
      <c r="L59" s="27">
        <v>6574</v>
      </c>
      <c r="M59" s="27">
        <v>1247</v>
      </c>
      <c r="N59" s="27"/>
      <c r="O59" s="27">
        <v>2104370</v>
      </c>
      <c r="P59" s="27">
        <v>47767</v>
      </c>
      <c r="Q59" s="27">
        <v>1722099</v>
      </c>
      <c r="R59" s="28">
        <v>334505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" customHeight="1">
      <c r="A60" s="87"/>
      <c r="B60" s="13"/>
      <c r="C60" s="19">
        <v>2003</v>
      </c>
      <c r="D60" s="5" t="s">
        <v>10</v>
      </c>
      <c r="E60" s="27">
        <f aca="true" t="shared" si="9" ref="E60:E65">+F60+G60+H60</f>
        <v>5678</v>
      </c>
      <c r="F60" s="27">
        <v>164</v>
      </c>
      <c r="G60" s="27">
        <v>5099</v>
      </c>
      <c r="H60" s="27">
        <v>415</v>
      </c>
      <c r="I60" s="27"/>
      <c r="J60" s="27">
        <f aca="true" t="shared" si="10" ref="J60:J65">+K60+L60+M60</f>
        <v>3962.529</v>
      </c>
      <c r="K60" s="27">
        <v>146.35</v>
      </c>
      <c r="L60" s="27">
        <v>3467.591</v>
      </c>
      <c r="M60" s="27">
        <v>348.588</v>
      </c>
      <c r="N60" s="27"/>
      <c r="O60" s="27">
        <f aca="true" t="shared" si="11" ref="O60:O65">+P60+Q60+R60</f>
        <v>1140374.804</v>
      </c>
      <c r="P60" s="27">
        <v>43413.123</v>
      </c>
      <c r="Q60" s="27">
        <v>998324.118</v>
      </c>
      <c r="R60" s="28">
        <v>98637.563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8" customHeight="1">
      <c r="A61" s="87"/>
      <c r="B61" s="13"/>
      <c r="C61" s="19"/>
      <c r="D61" s="5" t="s">
        <v>11</v>
      </c>
      <c r="E61" s="27">
        <f t="shared" si="9"/>
        <v>10354</v>
      </c>
      <c r="F61" s="27">
        <v>339</v>
      </c>
      <c r="G61" s="27">
        <v>8871</v>
      </c>
      <c r="H61" s="27">
        <v>1144</v>
      </c>
      <c r="I61" s="27"/>
      <c r="J61" s="27">
        <f t="shared" si="10"/>
        <v>7582.108</v>
      </c>
      <c r="K61" s="27">
        <v>224.947</v>
      </c>
      <c r="L61" s="27">
        <v>6170.902</v>
      </c>
      <c r="M61" s="27">
        <v>1186.259</v>
      </c>
      <c r="N61" s="27"/>
      <c r="O61" s="27">
        <f t="shared" si="11"/>
        <v>2180729.342</v>
      </c>
      <c r="P61" s="27">
        <v>66884.856</v>
      </c>
      <c r="Q61" s="27">
        <v>1768217.124</v>
      </c>
      <c r="R61" s="28">
        <v>345627.362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8" customHeight="1">
      <c r="A62" s="87"/>
      <c r="B62" s="13"/>
      <c r="C62" s="19"/>
      <c r="D62" s="5" t="s">
        <v>12</v>
      </c>
      <c r="E62" s="27">
        <f t="shared" si="9"/>
        <v>11577</v>
      </c>
      <c r="F62" s="27">
        <v>745</v>
      </c>
      <c r="G62" s="27">
        <v>9694</v>
      </c>
      <c r="H62" s="27">
        <v>1138</v>
      </c>
      <c r="I62" s="27"/>
      <c r="J62" s="27">
        <f t="shared" si="10"/>
        <v>8717.215</v>
      </c>
      <c r="K62" s="27">
        <v>654.881</v>
      </c>
      <c r="L62" s="27">
        <v>7189.797</v>
      </c>
      <c r="M62" s="27">
        <v>872.537</v>
      </c>
      <c r="N62" s="27"/>
      <c r="O62" s="27">
        <f t="shared" si="11"/>
        <v>2600136.0459999996</v>
      </c>
      <c r="P62" s="27">
        <v>209046.861</v>
      </c>
      <c r="Q62" s="27">
        <v>2134824.902</v>
      </c>
      <c r="R62" s="28">
        <v>256264.283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8" customHeight="1">
      <c r="A63" s="87"/>
      <c r="B63" s="13"/>
      <c r="C63" s="19"/>
      <c r="D63" s="5" t="s">
        <v>13</v>
      </c>
      <c r="E63" s="27">
        <f t="shared" si="9"/>
        <v>14817</v>
      </c>
      <c r="F63" s="27">
        <v>164</v>
      </c>
      <c r="G63" s="27">
        <v>13257</v>
      </c>
      <c r="H63" s="27">
        <v>1396</v>
      </c>
      <c r="I63" s="27"/>
      <c r="J63" s="27">
        <f t="shared" si="10"/>
        <v>10721.761</v>
      </c>
      <c r="K63" s="27">
        <v>173.019</v>
      </c>
      <c r="L63" s="27">
        <v>9320.012</v>
      </c>
      <c r="M63" s="27">
        <v>1228.73</v>
      </c>
      <c r="N63" s="27"/>
      <c r="O63" s="27">
        <f t="shared" si="11"/>
        <v>3293213.5370000005</v>
      </c>
      <c r="P63" s="27">
        <v>56982.2</v>
      </c>
      <c r="Q63" s="27">
        <v>2855745.944</v>
      </c>
      <c r="R63" s="28">
        <v>380485.393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" customHeight="1">
      <c r="A64" s="87"/>
      <c r="B64" s="13"/>
      <c r="C64" s="19">
        <v>2004</v>
      </c>
      <c r="D64" s="5" t="s">
        <v>10</v>
      </c>
      <c r="E64" s="27">
        <f t="shared" si="9"/>
        <v>11775</v>
      </c>
      <c r="F64" s="27">
        <v>395</v>
      </c>
      <c r="G64" s="27">
        <v>9798</v>
      </c>
      <c r="H64" s="27">
        <v>1582</v>
      </c>
      <c r="I64" s="27"/>
      <c r="J64" s="27">
        <f t="shared" si="10"/>
        <v>8266.016</v>
      </c>
      <c r="K64" s="27">
        <v>349.482</v>
      </c>
      <c r="L64" s="27">
        <v>6692.505</v>
      </c>
      <c r="M64" s="27">
        <v>1224.029</v>
      </c>
      <c r="N64" s="27"/>
      <c r="O64" s="27">
        <f t="shared" si="11"/>
        <v>2686837.722</v>
      </c>
      <c r="P64" s="27">
        <v>121214.198</v>
      </c>
      <c r="Q64" s="27">
        <v>2166600.981</v>
      </c>
      <c r="R64" s="28">
        <v>399022.543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8" customHeight="1">
      <c r="A65" s="87"/>
      <c r="B65" s="13"/>
      <c r="C65" s="19"/>
      <c r="D65" s="5" t="s">
        <v>11</v>
      </c>
      <c r="E65" s="27">
        <f t="shared" si="9"/>
        <v>12270</v>
      </c>
      <c r="F65" s="27">
        <v>214</v>
      </c>
      <c r="G65" s="27">
        <v>11326</v>
      </c>
      <c r="H65" s="27">
        <v>730</v>
      </c>
      <c r="I65" s="27"/>
      <c r="J65" s="27">
        <f t="shared" si="10"/>
        <v>9549.93</v>
      </c>
      <c r="K65" s="27">
        <v>344.483</v>
      </c>
      <c r="L65" s="27">
        <v>8440.63</v>
      </c>
      <c r="M65" s="27">
        <v>764.817</v>
      </c>
      <c r="N65" s="27"/>
      <c r="O65" s="27">
        <f t="shared" si="11"/>
        <v>3188444.7</v>
      </c>
      <c r="P65" s="27">
        <v>122790.966</v>
      </c>
      <c r="Q65" s="27">
        <v>2808104.632</v>
      </c>
      <c r="R65" s="28">
        <v>257549.102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" customHeight="1">
      <c r="A66" s="87"/>
      <c r="B66" s="13"/>
      <c r="C66" s="19" t="s">
        <v>28</v>
      </c>
      <c r="D66" s="5"/>
      <c r="E66" s="27">
        <f>+E44+E45</f>
        <v>49486.466905164045</v>
      </c>
      <c r="F66" s="27">
        <f>+F44+F45</f>
        <v>318.17931034482757</v>
      </c>
      <c r="G66" s="27">
        <f>+G44+G45</f>
        <v>39457.197630854855</v>
      </c>
      <c r="H66" s="27">
        <f>+H44+H45</f>
        <v>9678.959410300593</v>
      </c>
      <c r="I66" s="27"/>
      <c r="J66" s="27">
        <f>+J44+J45</f>
        <v>17905.891355641394</v>
      </c>
      <c r="K66" s="27">
        <f>+K44+K45</f>
        <v>328.90997008175873</v>
      </c>
      <c r="L66" s="27">
        <f>+L44+L45</f>
        <v>13197.053151892585</v>
      </c>
      <c r="M66" s="27">
        <f>+M44+M45</f>
        <v>4438.216430863689</v>
      </c>
      <c r="N66" s="27"/>
      <c r="O66" s="27">
        <f>+O44+O45</f>
        <v>1431443.9016289753</v>
      </c>
      <c r="P66" s="27">
        <f>+P44+P45</f>
        <v>30205.64156324449</v>
      </c>
      <c r="Q66" s="27">
        <f>+Q44+Q45</f>
        <v>1034476.39665585</v>
      </c>
      <c r="R66" s="28">
        <f>+R44+R45</f>
        <v>370007.76299692236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8" customHeight="1">
      <c r="A67" s="87"/>
      <c r="B67" s="13"/>
      <c r="C67" s="19" t="s">
        <v>23</v>
      </c>
      <c r="D67" s="5"/>
      <c r="E67" s="27">
        <f>+E48+E49</f>
        <v>25688</v>
      </c>
      <c r="F67" s="27">
        <f>+F48+F49</f>
        <v>701</v>
      </c>
      <c r="G67" s="27">
        <f>+G48+G49</f>
        <v>20278</v>
      </c>
      <c r="H67" s="27">
        <f>+H48+H49</f>
        <v>4709</v>
      </c>
      <c r="I67" s="27"/>
      <c r="J67" s="27">
        <f>+J48+J49</f>
        <v>16605.751</v>
      </c>
      <c r="K67" s="27">
        <f>+K48+K49</f>
        <v>642.8580000000001</v>
      </c>
      <c r="L67" s="27">
        <f>+L48+L49</f>
        <v>12458.286</v>
      </c>
      <c r="M67" s="27">
        <f>+M48+M49</f>
        <v>3504.607</v>
      </c>
      <c r="N67" s="27"/>
      <c r="O67" s="27">
        <f>+O48+O49</f>
        <v>1787354.8800000004</v>
      </c>
      <c r="P67" s="27">
        <f>+P48+P49</f>
        <v>73451.496</v>
      </c>
      <c r="Q67" s="27">
        <f>+Q48+Q49</f>
        <v>1331431.591</v>
      </c>
      <c r="R67" s="28">
        <f>+R48+R49</f>
        <v>382471.793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" customHeight="1">
      <c r="A68" s="87"/>
      <c r="B68" s="13"/>
      <c r="C68" s="19" t="s">
        <v>24</v>
      </c>
      <c r="D68" s="5"/>
      <c r="E68" s="27">
        <f>+E52+E53</f>
        <v>23824</v>
      </c>
      <c r="F68" s="27">
        <f>+F52+F53</f>
        <v>1940</v>
      </c>
      <c r="G68" s="27">
        <f>+G52+G53</f>
        <v>20000</v>
      </c>
      <c r="H68" s="27">
        <f>+H52+H53</f>
        <v>1884</v>
      </c>
      <c r="I68" s="27"/>
      <c r="J68" s="27">
        <f>+J52+J53</f>
        <v>14109.314000000002</v>
      </c>
      <c r="K68" s="27">
        <f>+K52+K53</f>
        <v>1700.566</v>
      </c>
      <c r="L68" s="27">
        <f>+L52+L53</f>
        <v>10631.257</v>
      </c>
      <c r="M68" s="27">
        <f>+M52+M53</f>
        <v>1777.491</v>
      </c>
      <c r="N68" s="27"/>
      <c r="O68" s="27">
        <f>+O52+O53</f>
        <v>2308391.051</v>
      </c>
      <c r="P68" s="27">
        <f>+P52+P53</f>
        <v>270714.199</v>
      </c>
      <c r="Q68" s="27">
        <f>+Q52+Q53</f>
        <v>1732229.417</v>
      </c>
      <c r="R68" s="28">
        <f>+R52+R53</f>
        <v>305447.435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" customHeight="1">
      <c r="A69" s="87"/>
      <c r="B69" s="13"/>
      <c r="C69" s="19" t="s">
        <v>25</v>
      </c>
      <c r="D69" s="5"/>
      <c r="E69" s="27">
        <f>+E56+E57</f>
        <v>16707</v>
      </c>
      <c r="F69" s="27">
        <f>+F56+F57</f>
        <v>406</v>
      </c>
      <c r="G69" s="27">
        <f>+G56+G57</f>
        <v>14840</v>
      </c>
      <c r="H69" s="27">
        <f>+H56+H57</f>
        <v>1461</v>
      </c>
      <c r="I69" s="27"/>
      <c r="J69" s="27">
        <f>+J56+J57</f>
        <v>10104.639</v>
      </c>
      <c r="K69" s="27">
        <f>+K56+K57</f>
        <v>423.51599999999996</v>
      </c>
      <c r="L69" s="27">
        <f>+L56+L57</f>
        <v>7942.016</v>
      </c>
      <c r="M69" s="27">
        <f>+M56+M57</f>
        <v>1739.107</v>
      </c>
      <c r="N69" s="27"/>
      <c r="O69" s="27">
        <f>+O56+O57</f>
        <v>2341439.15</v>
      </c>
      <c r="P69" s="27">
        <f>+P56+P57</f>
        <v>105855.42</v>
      </c>
      <c r="Q69" s="27">
        <f>+Q56+Q57</f>
        <v>1824445.1060000001</v>
      </c>
      <c r="R69" s="28">
        <f>+R56+R57</f>
        <v>411138.62399999995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" customHeight="1">
      <c r="A70" s="87"/>
      <c r="B70" s="13"/>
      <c r="C70" s="19" t="s">
        <v>26</v>
      </c>
      <c r="D70" s="5"/>
      <c r="E70" s="27">
        <f>+E60+E61</f>
        <v>16032</v>
      </c>
      <c r="F70" s="27">
        <f>+F60+F61</f>
        <v>503</v>
      </c>
      <c r="G70" s="27">
        <f>+G60+G61</f>
        <v>13970</v>
      </c>
      <c r="H70" s="27">
        <f>+H60+H61</f>
        <v>1559</v>
      </c>
      <c r="I70" s="27"/>
      <c r="J70" s="27">
        <f>+J60+J61</f>
        <v>11544.637</v>
      </c>
      <c r="K70" s="27">
        <f>+K60+K61</f>
        <v>371.297</v>
      </c>
      <c r="L70" s="27">
        <f>+L60+L61</f>
        <v>9638.493</v>
      </c>
      <c r="M70" s="27">
        <f>+M60+M61</f>
        <v>1534.847</v>
      </c>
      <c r="N70" s="27"/>
      <c r="O70" s="27">
        <f>+O60+O61</f>
        <v>3321104.146</v>
      </c>
      <c r="P70" s="27">
        <f>+P60+P61</f>
        <v>110297.97899999999</v>
      </c>
      <c r="Q70" s="27">
        <f>+Q60+Q61</f>
        <v>2766541.242</v>
      </c>
      <c r="R70" s="28">
        <f>+R60+R61</f>
        <v>444264.92500000005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" customHeight="1">
      <c r="A71" s="87"/>
      <c r="B71" s="13"/>
      <c r="C71" s="19" t="s">
        <v>27</v>
      </c>
      <c r="D71" s="22"/>
      <c r="E71" s="27">
        <f>+E64+E65</f>
        <v>24045</v>
      </c>
      <c r="F71" s="27">
        <f>+F64+F65</f>
        <v>609</v>
      </c>
      <c r="G71" s="27">
        <f>+G64+G65</f>
        <v>21124</v>
      </c>
      <c r="H71" s="27">
        <f>+H64+H65</f>
        <v>2312</v>
      </c>
      <c r="I71" s="27"/>
      <c r="J71" s="27">
        <f>+J64+J65</f>
        <v>17815.946</v>
      </c>
      <c r="K71" s="27">
        <f>+K64+K65</f>
        <v>693.965</v>
      </c>
      <c r="L71" s="27">
        <f>+L64+L65</f>
        <v>15133.134999999998</v>
      </c>
      <c r="M71" s="27">
        <f>+M64+M65</f>
        <v>1988.846</v>
      </c>
      <c r="N71" s="27"/>
      <c r="O71" s="27">
        <f>+O64+O65</f>
        <v>5875282.422</v>
      </c>
      <c r="P71" s="27">
        <f>+P64+P65</f>
        <v>244005.164</v>
      </c>
      <c r="Q71" s="27">
        <f>+Q64+Q65</f>
        <v>4974705.613</v>
      </c>
      <c r="R71" s="28">
        <f>+R64+R65</f>
        <v>656571.645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" customHeight="1">
      <c r="A72" s="87"/>
      <c r="B72" s="13"/>
      <c r="C72" s="19"/>
      <c r="D72" s="22"/>
      <c r="E72" s="27"/>
      <c r="F72" s="27"/>
      <c r="G72" s="27"/>
      <c r="H72" s="34"/>
      <c r="I72" s="27"/>
      <c r="J72" s="29"/>
      <c r="K72" s="34" t="s">
        <v>22</v>
      </c>
      <c r="L72" s="29"/>
      <c r="M72" s="29"/>
      <c r="N72" s="27"/>
      <c r="O72" s="27"/>
      <c r="P72" s="27"/>
      <c r="Q72" s="27"/>
      <c r="R72" s="2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" customHeight="1">
      <c r="A73" s="87"/>
      <c r="B73" s="13"/>
      <c r="C73" s="19"/>
      <c r="D73" s="22"/>
      <c r="E73" s="30"/>
      <c r="F73" s="30"/>
      <c r="G73" s="30"/>
      <c r="H73" s="30"/>
      <c r="I73" s="27"/>
      <c r="J73" s="30"/>
      <c r="K73" s="30"/>
      <c r="L73" s="30"/>
      <c r="M73" s="30"/>
      <c r="N73" s="27"/>
      <c r="O73" s="30"/>
      <c r="P73" s="30"/>
      <c r="Q73" s="30"/>
      <c r="R73" s="3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 customHeight="1" hidden="1">
      <c r="A74" s="87"/>
      <c r="B74" s="13"/>
      <c r="C74" s="19">
        <v>1994</v>
      </c>
      <c r="D74" s="22"/>
      <c r="E74" s="30">
        <f aca="true" t="shared" si="12" ref="E74:H83">+E17/E16*100-100</f>
        <v>1.0116666157651935</v>
      </c>
      <c r="F74" s="30">
        <f t="shared" si="12"/>
        <v>-14.856738592147153</v>
      </c>
      <c r="G74" s="30">
        <f t="shared" si="12"/>
        <v>3.6977701234592644</v>
      </c>
      <c r="H74" s="30">
        <f t="shared" si="12"/>
        <v>-6.889722006083332</v>
      </c>
      <c r="I74" s="27"/>
      <c r="J74" s="30">
        <f aca="true" t="shared" si="13" ref="J74:M83">+J17/J16*100-100</f>
        <v>-0.8830656690916925</v>
      </c>
      <c r="K74" s="30">
        <f t="shared" si="13"/>
        <v>13.156490975720402</v>
      </c>
      <c r="L74" s="30">
        <f t="shared" si="13"/>
        <v>-5.12870393086493</v>
      </c>
      <c r="M74" s="30">
        <f t="shared" si="13"/>
        <v>10.07612885020454</v>
      </c>
      <c r="N74" s="27"/>
      <c r="O74" s="30">
        <f aca="true" t="shared" si="14" ref="O74:R83">+O17/O16*100-100</f>
        <v>96.50748138230435</v>
      </c>
      <c r="P74" s="30">
        <f t="shared" si="14"/>
        <v>109.17644225205808</v>
      </c>
      <c r="Q74" s="30">
        <f t="shared" si="14"/>
        <v>89.16069960135619</v>
      </c>
      <c r="R74" s="31">
        <f t="shared" si="14"/>
        <v>117.3240820752639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" customHeight="1" hidden="1">
      <c r="A75" s="87"/>
      <c r="B75" s="13"/>
      <c r="C75" s="19">
        <v>1995</v>
      </c>
      <c r="D75" s="22"/>
      <c r="E75" s="30">
        <f t="shared" si="12"/>
        <v>-3.779375193692985</v>
      </c>
      <c r="F75" s="30">
        <f t="shared" si="12"/>
        <v>-55.837141670128794</v>
      </c>
      <c r="G75" s="30">
        <f t="shared" si="12"/>
        <v>1.8201305472944114</v>
      </c>
      <c r="H75" s="30">
        <f t="shared" si="12"/>
        <v>-21.047633518194942</v>
      </c>
      <c r="I75" s="27"/>
      <c r="J75" s="30">
        <f t="shared" si="13"/>
        <v>1.7453495738639617</v>
      </c>
      <c r="K75" s="30">
        <f t="shared" si="13"/>
        <v>-32.6479340608407</v>
      </c>
      <c r="L75" s="30">
        <f t="shared" si="13"/>
        <v>9.227616006952971</v>
      </c>
      <c r="M75" s="30">
        <f t="shared" si="13"/>
        <v>-12.425409365930435</v>
      </c>
      <c r="N75" s="27"/>
      <c r="O75" s="30">
        <f t="shared" si="14"/>
        <v>76.05544362337247</v>
      </c>
      <c r="P75" s="30">
        <f t="shared" si="14"/>
        <v>27.60943609974649</v>
      </c>
      <c r="Q75" s="30">
        <f t="shared" si="14"/>
        <v>87.65028360421036</v>
      </c>
      <c r="R75" s="31">
        <f t="shared" si="14"/>
        <v>52.96910865920432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 customHeight="1" hidden="1">
      <c r="A76" s="87"/>
      <c r="B76" s="13"/>
      <c r="C76" s="19">
        <v>1996</v>
      </c>
      <c r="D76" s="22"/>
      <c r="E76" s="30">
        <f t="shared" si="12"/>
        <v>-11.678201371595563</v>
      </c>
      <c r="F76" s="30">
        <f t="shared" si="12"/>
        <v>7.902163687676378</v>
      </c>
      <c r="G76" s="30">
        <f t="shared" si="12"/>
        <v>-16.040929738546595</v>
      </c>
      <c r="H76" s="30">
        <f t="shared" si="12"/>
        <v>9.453933124849655</v>
      </c>
      <c r="I76" s="27"/>
      <c r="J76" s="30">
        <f t="shared" si="13"/>
        <v>-12.217275525274431</v>
      </c>
      <c r="K76" s="30">
        <f t="shared" si="13"/>
        <v>13.691204542117362</v>
      </c>
      <c r="L76" s="30">
        <f t="shared" si="13"/>
        <v>-14.361693652557449</v>
      </c>
      <c r="M76" s="30">
        <f t="shared" si="13"/>
        <v>-8.535733039370669</v>
      </c>
      <c r="N76" s="27"/>
      <c r="O76" s="30">
        <f t="shared" si="14"/>
        <v>55.5004984635321</v>
      </c>
      <c r="P76" s="30">
        <f t="shared" si="14"/>
        <v>83.47696569846491</v>
      </c>
      <c r="Q76" s="30">
        <f t="shared" si="14"/>
        <v>50.88660649891861</v>
      </c>
      <c r="R76" s="31">
        <f t="shared" si="14"/>
        <v>66.8262403823116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customHeight="1" hidden="1">
      <c r="A77" s="87"/>
      <c r="B77" s="13"/>
      <c r="C77" s="19">
        <v>1997</v>
      </c>
      <c r="D77" s="22"/>
      <c r="E77" s="30">
        <f t="shared" si="12"/>
        <v>2.5589027937134716</v>
      </c>
      <c r="F77" s="30">
        <f t="shared" si="12"/>
        <v>-2.0924149956407945</v>
      </c>
      <c r="G77" s="30">
        <f t="shared" si="12"/>
        <v>-1.3554114803352348</v>
      </c>
      <c r="H77" s="30">
        <f t="shared" si="12"/>
        <v>18.026373626373626</v>
      </c>
      <c r="I77" s="27"/>
      <c r="J77" s="30">
        <f t="shared" si="13"/>
        <v>4.081682767256908</v>
      </c>
      <c r="K77" s="30">
        <f t="shared" si="13"/>
        <v>-39.513308148482984</v>
      </c>
      <c r="L77" s="30">
        <f t="shared" si="13"/>
        <v>2.216213981918358</v>
      </c>
      <c r="M77" s="30">
        <f t="shared" si="13"/>
        <v>17.582879920741632</v>
      </c>
      <c r="N77" s="27"/>
      <c r="O77" s="30">
        <f t="shared" si="14"/>
        <v>104.63412862918892</v>
      </c>
      <c r="P77" s="30">
        <f t="shared" si="14"/>
        <v>17.274969842597955</v>
      </c>
      <c r="Q77" s="30">
        <f t="shared" si="14"/>
        <v>102.56217911967386</v>
      </c>
      <c r="R77" s="31">
        <f t="shared" si="14"/>
        <v>125.49642169950252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 hidden="1">
      <c r="A78" s="87"/>
      <c r="B78" s="13"/>
      <c r="C78" s="3">
        <v>1998</v>
      </c>
      <c r="D78" s="22"/>
      <c r="E78" s="30">
        <f t="shared" si="12"/>
        <v>-8.290838450064172</v>
      </c>
      <c r="F78" s="30">
        <f t="shared" si="12"/>
        <v>76.75868210151378</v>
      </c>
      <c r="G78" s="30">
        <f t="shared" si="12"/>
        <v>-9.773971191059601</v>
      </c>
      <c r="H78" s="30">
        <f t="shared" si="12"/>
        <v>-7.023946966593414</v>
      </c>
      <c r="I78" s="27"/>
      <c r="J78" s="30">
        <f t="shared" si="13"/>
        <v>-7.245697607146781</v>
      </c>
      <c r="K78" s="30">
        <f t="shared" si="13"/>
        <v>86.84825622775801</v>
      </c>
      <c r="L78" s="30">
        <f t="shared" si="13"/>
        <v>-9.187047819907391</v>
      </c>
      <c r="M78" s="30">
        <f t="shared" si="13"/>
        <v>-10.26286022597435</v>
      </c>
      <c r="N78" s="27"/>
      <c r="O78" s="30">
        <f t="shared" si="14"/>
        <v>60.930875955121024</v>
      </c>
      <c r="P78" s="30">
        <f t="shared" si="14"/>
        <v>248.40954199367462</v>
      </c>
      <c r="Q78" s="30">
        <f t="shared" si="14"/>
        <v>55.54492085170014</v>
      </c>
      <c r="R78" s="31">
        <f t="shared" si="14"/>
        <v>59.45757805623052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" customHeight="1" hidden="1">
      <c r="A79" s="87"/>
      <c r="B79" s="13"/>
      <c r="C79" s="3">
        <v>1999</v>
      </c>
      <c r="D79" s="22"/>
      <c r="E79" s="30">
        <f t="shared" si="12"/>
        <v>-19.98051972614138</v>
      </c>
      <c r="F79" s="30">
        <f t="shared" si="12"/>
        <v>-55.869017632241814</v>
      </c>
      <c r="G79" s="30">
        <f t="shared" si="12"/>
        <v>-10.195690245945315</v>
      </c>
      <c r="H79" s="30">
        <f t="shared" si="12"/>
        <v>-48.01121570198278</v>
      </c>
      <c r="I79" s="30"/>
      <c r="J79" s="30">
        <f t="shared" si="13"/>
        <v>-43.49656799082863</v>
      </c>
      <c r="K79" s="30">
        <f t="shared" si="13"/>
        <v>-74.85211399911765</v>
      </c>
      <c r="L79" s="30">
        <f t="shared" si="13"/>
        <v>-39.015037046138644</v>
      </c>
      <c r="M79" s="30">
        <f t="shared" si="13"/>
        <v>-50.09438074113668</v>
      </c>
      <c r="N79" s="30"/>
      <c r="O79" s="30">
        <f t="shared" si="14"/>
        <v>-8.262212503724982</v>
      </c>
      <c r="P79" s="30">
        <f t="shared" si="14"/>
        <v>-52.92790776597969</v>
      </c>
      <c r="Q79" s="30">
        <f t="shared" si="14"/>
        <v>-1.29938558239472</v>
      </c>
      <c r="R79" s="31">
        <f t="shared" si="14"/>
        <v>-18.30172678587816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" customHeight="1">
      <c r="A80" s="87"/>
      <c r="B80" s="13"/>
      <c r="C80" s="3">
        <v>2000</v>
      </c>
      <c r="D80" s="22"/>
      <c r="E80" s="30">
        <f t="shared" si="12"/>
        <v>-16.931185667521476</v>
      </c>
      <c r="F80" s="30">
        <f t="shared" si="12"/>
        <v>281.9634703196347</v>
      </c>
      <c r="G80" s="30">
        <f t="shared" si="12"/>
        <v>-20.930133966423625</v>
      </c>
      <c r="H80" s="30">
        <f t="shared" si="12"/>
        <v>-15.301641112566458</v>
      </c>
      <c r="I80" s="30"/>
      <c r="J80" s="30">
        <f t="shared" si="13"/>
        <v>42.37119434660656</v>
      </c>
      <c r="K80" s="30">
        <f t="shared" si="13"/>
        <v>482.96058412701063</v>
      </c>
      <c r="L80" s="30">
        <f t="shared" si="13"/>
        <v>34.402404835645115</v>
      </c>
      <c r="M80" s="30">
        <f t="shared" si="13"/>
        <v>28.038365792095078</v>
      </c>
      <c r="N80" s="30"/>
      <c r="O80" s="30">
        <f t="shared" si="14"/>
        <v>90.56896736722598</v>
      </c>
      <c r="P80" s="30">
        <f t="shared" si="14"/>
        <v>622.4184923974797</v>
      </c>
      <c r="Q80" s="30">
        <f t="shared" si="14"/>
        <v>80.17106302112498</v>
      </c>
      <c r="R80" s="31">
        <f t="shared" si="14"/>
        <v>65.8942378383311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" customHeight="1">
      <c r="A81" s="87"/>
      <c r="B81" s="13"/>
      <c r="C81" s="3">
        <v>2001</v>
      </c>
      <c r="D81" s="22"/>
      <c r="E81" s="30">
        <f t="shared" si="12"/>
        <v>-2.5294485858988196</v>
      </c>
      <c r="F81" s="30">
        <f t="shared" si="12"/>
        <v>-27.704722056186498</v>
      </c>
      <c r="G81" s="30">
        <f t="shared" si="12"/>
        <v>4.616374457133674</v>
      </c>
      <c r="H81" s="30">
        <f t="shared" si="12"/>
        <v>-31.23806058400801</v>
      </c>
      <c r="I81" s="30"/>
      <c r="J81" s="30">
        <f t="shared" si="13"/>
        <v>-11.067666863849624</v>
      </c>
      <c r="K81" s="30">
        <f t="shared" si="13"/>
        <v>-32.44526817212051</v>
      </c>
      <c r="L81" s="30">
        <f t="shared" si="13"/>
        <v>-2.766206265179761</v>
      </c>
      <c r="M81" s="30">
        <f t="shared" si="13"/>
        <v>-31.79894367908355</v>
      </c>
      <c r="N81" s="30"/>
      <c r="O81" s="30">
        <f t="shared" si="14"/>
        <v>40.1019037659199</v>
      </c>
      <c r="P81" s="30">
        <f t="shared" si="14"/>
        <v>-10.306612637497508</v>
      </c>
      <c r="Q81" s="30">
        <f t="shared" si="14"/>
        <v>55.18755347554577</v>
      </c>
      <c r="R81" s="31">
        <f t="shared" si="14"/>
        <v>11.122625857916034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" customHeight="1">
      <c r="A82" s="87"/>
      <c r="B82" s="13"/>
      <c r="C82" s="3">
        <v>2002</v>
      </c>
      <c r="D82" s="22"/>
      <c r="E82" s="30">
        <f t="shared" si="12"/>
        <v>-40.47347987272675</v>
      </c>
      <c r="F82" s="30">
        <f t="shared" si="12"/>
        <v>-50.434063662670525</v>
      </c>
      <c r="G82" s="30">
        <f t="shared" si="12"/>
        <v>-40.27948612819462</v>
      </c>
      <c r="H82" s="30">
        <f t="shared" si="12"/>
        <v>-38.788199497288</v>
      </c>
      <c r="I82" s="30"/>
      <c r="J82" s="30">
        <f t="shared" si="13"/>
        <v>-39.71482743705097</v>
      </c>
      <c r="K82" s="30">
        <f t="shared" si="13"/>
        <v>-68.86394292771615</v>
      </c>
      <c r="L82" s="30">
        <f t="shared" si="13"/>
        <v>-37.437942001357726</v>
      </c>
      <c r="M82" s="30">
        <f t="shared" si="13"/>
        <v>-39.09801077570886</v>
      </c>
      <c r="N82" s="30"/>
      <c r="O82" s="30">
        <f t="shared" si="14"/>
        <v>-19.454432724875772</v>
      </c>
      <c r="P82" s="30">
        <f t="shared" si="14"/>
        <v>-54.26829768351379</v>
      </c>
      <c r="Q82" s="30">
        <f t="shared" si="14"/>
        <v>-16.522799879219434</v>
      </c>
      <c r="R82" s="31">
        <f t="shared" si="14"/>
        <v>-20.47529752813783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" customHeight="1">
      <c r="A83" s="87"/>
      <c r="B83" s="13"/>
      <c r="C83" s="3">
        <v>2003</v>
      </c>
      <c r="D83" s="22"/>
      <c r="E83" s="30">
        <f t="shared" si="12"/>
        <v>4.026088662220474</v>
      </c>
      <c r="F83" s="30">
        <f t="shared" si="12"/>
        <v>17.76480400333611</v>
      </c>
      <c r="G83" s="30">
        <f t="shared" si="12"/>
        <v>5.615309800331829</v>
      </c>
      <c r="H83" s="30">
        <f t="shared" si="12"/>
        <v>-11.54095526258915</v>
      </c>
      <c r="I83" s="30"/>
      <c r="J83" s="30">
        <f t="shared" si="13"/>
        <v>27.427814165778884</v>
      </c>
      <c r="K83" s="30">
        <f t="shared" si="13"/>
        <v>48.13752909145711</v>
      </c>
      <c r="L83" s="30">
        <f t="shared" si="13"/>
        <v>32.38295270720721</v>
      </c>
      <c r="M83" s="30">
        <f t="shared" si="13"/>
        <v>-3.0914097065995065</v>
      </c>
      <c r="N83" s="30"/>
      <c r="O83" s="30">
        <f t="shared" si="14"/>
        <v>53.83235566366139</v>
      </c>
      <c r="P83" s="30">
        <f t="shared" si="14"/>
        <v>81.41364439175166</v>
      </c>
      <c r="Q83" s="30">
        <f t="shared" si="14"/>
        <v>60.24220285629133</v>
      </c>
      <c r="R83" s="31">
        <f t="shared" si="14"/>
        <v>14.803136350435977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" customHeight="1">
      <c r="A84" s="87"/>
      <c r="B84" s="13"/>
      <c r="C84" s="19"/>
      <c r="D84" s="5"/>
      <c r="E84" s="30"/>
      <c r="F84" s="30"/>
      <c r="G84" s="30"/>
      <c r="H84" s="30"/>
      <c r="I84" s="27"/>
      <c r="J84" s="30"/>
      <c r="K84" s="30"/>
      <c r="L84" s="30"/>
      <c r="M84" s="30"/>
      <c r="N84" s="27"/>
      <c r="O84" s="30"/>
      <c r="P84" s="30"/>
      <c r="Q84" s="30"/>
      <c r="R84" s="3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hidden="1">
      <c r="A85" s="87"/>
      <c r="B85" s="13"/>
      <c r="C85" s="19">
        <v>1996</v>
      </c>
      <c r="D85" s="5" t="s">
        <v>10</v>
      </c>
      <c r="E85" s="30">
        <f aca="true" t="shared" si="15" ref="E85:H100">+E32/E28*100-100</f>
        <v>-12.570209430922631</v>
      </c>
      <c r="F85" s="30">
        <f t="shared" si="15"/>
        <v>42.54143646408838</v>
      </c>
      <c r="G85" s="30">
        <f t="shared" si="15"/>
        <v>-15.923840171627774</v>
      </c>
      <c r="H85" s="30">
        <f t="shared" si="15"/>
        <v>0.12074378169523925</v>
      </c>
      <c r="I85" s="27"/>
      <c r="J85" s="30">
        <f aca="true" t="shared" si="16" ref="J85:M100">+J32/J28*100-100</f>
        <v>-12.479967562090863</v>
      </c>
      <c r="K85" s="30">
        <f t="shared" si="16"/>
        <v>174.00113346557094</v>
      </c>
      <c r="L85" s="30">
        <f t="shared" si="16"/>
        <v>-9.233700384122926</v>
      </c>
      <c r="M85" s="30">
        <f t="shared" si="16"/>
        <v>-38.06527948627066</v>
      </c>
      <c r="N85" s="27"/>
      <c r="O85" s="30">
        <f aca="true" t="shared" si="17" ref="O85:R100">+O32/O28*100-100</f>
        <v>49.18382978003481</v>
      </c>
      <c r="P85" s="30">
        <f t="shared" si="17"/>
        <v>385.41379424826295</v>
      </c>
      <c r="Q85" s="30">
        <f t="shared" si="17"/>
        <v>56.371906938446216</v>
      </c>
      <c r="R85" s="31">
        <f t="shared" si="17"/>
        <v>0.6579804695804938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hidden="1">
      <c r="A86" s="87"/>
      <c r="B86" s="13"/>
      <c r="C86" s="19"/>
      <c r="D86" s="5" t="s">
        <v>11</v>
      </c>
      <c r="E86" s="30">
        <f t="shared" si="15"/>
        <v>-2.4948508404757206</v>
      </c>
      <c r="F86" s="30">
        <f t="shared" si="15"/>
        <v>5.226480836236931</v>
      </c>
      <c r="G86" s="30">
        <f t="shared" si="15"/>
        <v>-2.207478396199363</v>
      </c>
      <c r="H86" s="30">
        <f t="shared" si="15"/>
        <v>-4.205261207854761</v>
      </c>
      <c r="I86" s="27"/>
      <c r="J86" s="30">
        <f t="shared" si="16"/>
        <v>-9.499528210589688</v>
      </c>
      <c r="K86" s="30">
        <f t="shared" si="16"/>
        <v>-35.48337822294579</v>
      </c>
      <c r="L86" s="30">
        <f t="shared" si="16"/>
        <v>-3.6752414468380152</v>
      </c>
      <c r="M86" s="30">
        <f t="shared" si="16"/>
        <v>-21.687436654360127</v>
      </c>
      <c r="N86" s="27"/>
      <c r="O86" s="30">
        <f t="shared" si="17"/>
        <v>44.03804762738994</v>
      </c>
      <c r="P86" s="30">
        <f t="shared" si="17"/>
        <v>-7.062853030281147</v>
      </c>
      <c r="Q86" s="30">
        <f t="shared" si="17"/>
        <v>54.24256862012953</v>
      </c>
      <c r="R86" s="31">
        <f t="shared" si="17"/>
        <v>26.343172360706532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 hidden="1">
      <c r="A87" s="87"/>
      <c r="B87" s="13"/>
      <c r="C87" s="19"/>
      <c r="D87" s="5" t="s">
        <v>12</v>
      </c>
      <c r="E87" s="30">
        <f t="shared" si="15"/>
        <v>-14.35102792267567</v>
      </c>
      <c r="F87" s="30">
        <f t="shared" si="15"/>
        <v>-22.006472491909392</v>
      </c>
      <c r="G87" s="30">
        <f t="shared" si="15"/>
        <v>-21.988005252138123</v>
      </c>
      <c r="H87" s="30">
        <f t="shared" si="15"/>
        <v>38.68844466114089</v>
      </c>
      <c r="I87" s="27"/>
      <c r="J87" s="30">
        <f t="shared" si="16"/>
        <v>-16.654962070491422</v>
      </c>
      <c r="K87" s="30">
        <f t="shared" si="16"/>
        <v>1.0647470921326487</v>
      </c>
      <c r="L87" s="30">
        <f t="shared" si="16"/>
        <v>-19.80082138739533</v>
      </c>
      <c r="M87" s="30">
        <f t="shared" si="16"/>
        <v>-6.6515998457396535</v>
      </c>
      <c r="N87" s="27"/>
      <c r="O87" s="30">
        <f t="shared" si="17"/>
        <v>55.72083291157648</v>
      </c>
      <c r="P87" s="30">
        <f t="shared" si="17"/>
        <v>78.20044304805484</v>
      </c>
      <c r="Q87" s="30">
        <f t="shared" si="17"/>
        <v>49.74175363145491</v>
      </c>
      <c r="R87" s="31">
        <f t="shared" si="17"/>
        <v>75.16568471889707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hidden="1">
      <c r="A88" s="87"/>
      <c r="B88" s="13"/>
      <c r="C88" s="19"/>
      <c r="D88" s="5" t="s">
        <v>13</v>
      </c>
      <c r="E88" s="30">
        <f t="shared" si="15"/>
        <v>-15.7332244584274</v>
      </c>
      <c r="F88" s="30">
        <f t="shared" si="15"/>
        <v>20.979020979020973</v>
      </c>
      <c r="G88" s="30">
        <f t="shared" si="15"/>
        <v>-21.079864359214213</v>
      </c>
      <c r="H88" s="30">
        <f t="shared" si="15"/>
        <v>8.398656215005602</v>
      </c>
      <c r="I88" s="27"/>
      <c r="J88" s="30">
        <f t="shared" si="16"/>
        <v>-10.555755466203252</v>
      </c>
      <c r="K88" s="30">
        <f t="shared" si="16"/>
        <v>15.421775931294349</v>
      </c>
      <c r="L88" s="30">
        <f t="shared" si="16"/>
        <v>-20.19388260015785</v>
      </c>
      <c r="M88" s="30">
        <f t="shared" si="16"/>
        <v>21.86469264184774</v>
      </c>
      <c r="N88" s="27"/>
      <c r="O88" s="30">
        <f t="shared" si="17"/>
        <v>64.81234620535247</v>
      </c>
      <c r="P88" s="30">
        <f t="shared" si="17"/>
        <v>100.09213621897479</v>
      </c>
      <c r="Q88" s="30">
        <f t="shared" si="17"/>
        <v>47.78376228806192</v>
      </c>
      <c r="R88" s="31">
        <f t="shared" si="17"/>
        <v>123.87268503838888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hidden="1">
      <c r="A89" s="87"/>
      <c r="B89" s="13"/>
      <c r="C89" s="19">
        <v>1997</v>
      </c>
      <c r="D89" s="5" t="s">
        <v>10</v>
      </c>
      <c r="E89" s="30">
        <f t="shared" si="15"/>
        <v>-2.5448207171314863</v>
      </c>
      <c r="F89" s="30">
        <f t="shared" si="15"/>
        <v>-35.27131782945736</v>
      </c>
      <c r="G89" s="30">
        <f t="shared" si="15"/>
        <v>-4.880071446797658</v>
      </c>
      <c r="H89" s="30">
        <f t="shared" si="15"/>
        <v>8.321273516642563</v>
      </c>
      <c r="I89" s="27"/>
      <c r="J89" s="30">
        <f t="shared" si="16"/>
        <v>-2.95278373281171</v>
      </c>
      <c r="K89" s="30">
        <f t="shared" si="16"/>
        <v>-59.085404187338916</v>
      </c>
      <c r="L89" s="30">
        <f t="shared" si="16"/>
        <v>-5.785876633269609</v>
      </c>
      <c r="M89" s="30">
        <f t="shared" si="16"/>
        <v>30.62901332233656</v>
      </c>
      <c r="N89" s="27"/>
      <c r="O89" s="30">
        <f t="shared" si="17"/>
        <v>88.6489598447721</v>
      </c>
      <c r="P89" s="30">
        <f t="shared" si="17"/>
        <v>-26.467446289966645</v>
      </c>
      <c r="Q89" s="30">
        <f t="shared" si="17"/>
        <v>85.84768633269465</v>
      </c>
      <c r="R89" s="31">
        <f t="shared" si="17"/>
        <v>148.6040912078477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 hidden="1">
      <c r="A90" s="87"/>
      <c r="B90" s="13"/>
      <c r="C90" s="19"/>
      <c r="D90" s="5" t="s">
        <v>11</v>
      </c>
      <c r="E90" s="30">
        <f t="shared" si="15"/>
        <v>-3.693230213621348</v>
      </c>
      <c r="F90" s="30">
        <f t="shared" si="15"/>
        <v>-21.52317880794702</v>
      </c>
      <c r="G90" s="30">
        <f t="shared" si="15"/>
        <v>-15.537314682971768</v>
      </c>
      <c r="H90" s="30">
        <f t="shared" si="15"/>
        <v>52.040224327983</v>
      </c>
      <c r="I90" s="27"/>
      <c r="J90" s="30">
        <f t="shared" si="16"/>
        <v>0.7752526005175611</v>
      </c>
      <c r="K90" s="30">
        <f t="shared" si="16"/>
        <v>-29.255899321484435</v>
      </c>
      <c r="L90" s="30">
        <f t="shared" si="16"/>
        <v>-8.203974583427907</v>
      </c>
      <c r="M90" s="30">
        <f t="shared" si="16"/>
        <v>38.65759986638676</v>
      </c>
      <c r="N90" s="27"/>
      <c r="O90" s="30">
        <f t="shared" si="17"/>
        <v>107.6120080070531</v>
      </c>
      <c r="P90" s="30">
        <f t="shared" si="17"/>
        <v>37.34910314678655</v>
      </c>
      <c r="Q90" s="30">
        <f t="shared" si="17"/>
        <v>90.43184530557909</v>
      </c>
      <c r="R90" s="31">
        <f t="shared" si="17"/>
        <v>181.5768651209844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 hidden="1">
      <c r="A91" s="87"/>
      <c r="B91" s="13"/>
      <c r="C91" s="19"/>
      <c r="D91" s="5" t="s">
        <v>12</v>
      </c>
      <c r="E91" s="30">
        <f t="shared" si="15"/>
        <v>2.704832873571462</v>
      </c>
      <c r="F91" s="30">
        <f t="shared" si="15"/>
        <v>-17.84232365145229</v>
      </c>
      <c r="G91" s="30">
        <f t="shared" si="15"/>
        <v>2.465541554837827</v>
      </c>
      <c r="H91" s="30">
        <f t="shared" si="15"/>
        <v>4.499912111091575</v>
      </c>
      <c r="I91" s="27"/>
      <c r="J91" s="30">
        <f t="shared" si="16"/>
        <v>9.102878618331786</v>
      </c>
      <c r="K91" s="30">
        <f t="shared" si="16"/>
        <v>-20.868840776094828</v>
      </c>
      <c r="L91" s="30">
        <f t="shared" si="16"/>
        <v>5.670765231511737</v>
      </c>
      <c r="M91" s="30">
        <f t="shared" si="16"/>
        <v>25.798713911867637</v>
      </c>
      <c r="N91" s="27"/>
      <c r="O91" s="30">
        <f t="shared" si="17"/>
        <v>109.16389481555004</v>
      </c>
      <c r="P91" s="30">
        <f t="shared" si="17"/>
        <v>49.83458184777348</v>
      </c>
      <c r="Q91" s="30">
        <f t="shared" si="17"/>
        <v>104.57101477583856</v>
      </c>
      <c r="R91" s="31">
        <f t="shared" si="17"/>
        <v>133.6576780286284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 customHeight="1" hidden="1">
      <c r="A92" s="87"/>
      <c r="B92" s="13"/>
      <c r="C92" s="19"/>
      <c r="D92" s="5" t="s">
        <v>13</v>
      </c>
      <c r="E92" s="30">
        <f t="shared" si="15"/>
        <v>10.593667170176985</v>
      </c>
      <c r="F92" s="30">
        <f t="shared" si="15"/>
        <v>50.578034682080926</v>
      </c>
      <c r="G92" s="30">
        <f t="shared" si="15"/>
        <v>10.123347038559842</v>
      </c>
      <c r="H92" s="30">
        <f t="shared" si="15"/>
        <v>10.44679752066115</v>
      </c>
      <c r="I92" s="27"/>
      <c r="J92" s="30">
        <f t="shared" si="16"/>
        <v>6.773387492680811</v>
      </c>
      <c r="K92" s="30">
        <f t="shared" si="16"/>
        <v>-39.46823673991551</v>
      </c>
      <c r="L92" s="30">
        <f t="shared" si="16"/>
        <v>13.115684167837856</v>
      </c>
      <c r="M92" s="30">
        <f t="shared" si="16"/>
        <v>-3.402982480148239</v>
      </c>
      <c r="N92" s="27"/>
      <c r="O92" s="30">
        <f t="shared" si="17"/>
        <v>105.92134254165276</v>
      </c>
      <c r="P92" s="30">
        <f t="shared" si="17"/>
        <v>18.53804473630973</v>
      </c>
      <c r="Q92" s="30">
        <f t="shared" si="17"/>
        <v>114.7540081453335</v>
      </c>
      <c r="R92" s="31">
        <f t="shared" si="17"/>
        <v>93.62249384032805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hidden="1">
      <c r="A93" s="87"/>
      <c r="B93" s="13"/>
      <c r="C93" s="19">
        <v>1998</v>
      </c>
      <c r="D93" s="5" t="s">
        <v>10</v>
      </c>
      <c r="E93" s="30">
        <f t="shared" si="15"/>
        <v>-18.17159793551025</v>
      </c>
      <c r="F93" s="30">
        <f t="shared" si="15"/>
        <v>231.7365269461078</v>
      </c>
      <c r="G93" s="30">
        <f t="shared" si="15"/>
        <v>-10.810810810810807</v>
      </c>
      <c r="H93" s="30">
        <f t="shared" si="15"/>
        <v>-51.90380761523046</v>
      </c>
      <c r="I93" s="27"/>
      <c r="J93" s="30">
        <f t="shared" si="16"/>
        <v>-16.508896563537974</v>
      </c>
      <c r="K93" s="30">
        <f t="shared" si="16"/>
        <v>-48.219666482635674</v>
      </c>
      <c r="L93" s="30">
        <f t="shared" si="16"/>
        <v>-9.050535879725288</v>
      </c>
      <c r="M93" s="30">
        <f t="shared" si="16"/>
        <v>-35.23427033952801</v>
      </c>
      <c r="N93" s="27"/>
      <c r="O93" s="30">
        <f t="shared" si="17"/>
        <v>50.42266850476332</v>
      </c>
      <c r="P93" s="30">
        <f t="shared" si="17"/>
        <v>-5.049307576526047</v>
      </c>
      <c r="Q93" s="30">
        <f t="shared" si="17"/>
        <v>62.07346089238203</v>
      </c>
      <c r="R93" s="31">
        <f t="shared" si="17"/>
        <v>21.004796311836714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hidden="1">
      <c r="A94" s="87"/>
      <c r="B94" s="13"/>
      <c r="C94" s="19"/>
      <c r="D94" s="5" t="s">
        <v>11</v>
      </c>
      <c r="E94" s="30">
        <f t="shared" si="15"/>
        <v>-15.473874128842823</v>
      </c>
      <c r="F94" s="30">
        <f t="shared" si="15"/>
        <v>23.628691983122366</v>
      </c>
      <c r="G94" s="30">
        <f t="shared" si="15"/>
        <v>-7.259024196747319</v>
      </c>
      <c r="H94" s="30">
        <f t="shared" si="15"/>
        <v>-37.72576952429407</v>
      </c>
      <c r="I94" s="27"/>
      <c r="J94" s="30">
        <f t="shared" si="16"/>
        <v>-13.661217638196959</v>
      </c>
      <c r="K94" s="30">
        <f t="shared" si="16"/>
        <v>-10.092850563796873</v>
      </c>
      <c r="L94" s="30">
        <f t="shared" si="16"/>
        <v>-10.744759930041852</v>
      </c>
      <c r="M94" s="30">
        <f t="shared" si="16"/>
        <v>-21.04465403387401</v>
      </c>
      <c r="N94" s="27"/>
      <c r="O94" s="30">
        <f t="shared" si="17"/>
        <v>58.542700815289976</v>
      </c>
      <c r="P94" s="30">
        <f t="shared" si="17"/>
        <v>54.59530726633011</v>
      </c>
      <c r="Q94" s="30">
        <f t="shared" si="17"/>
        <v>64.30214300275344</v>
      </c>
      <c r="R94" s="31">
        <f t="shared" si="17"/>
        <v>44.92409537991128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hidden="1">
      <c r="A95" s="87"/>
      <c r="B95" s="13"/>
      <c r="C95" s="19"/>
      <c r="D95" s="5" t="s">
        <v>12</v>
      </c>
      <c r="E95" s="30">
        <f t="shared" si="15"/>
        <v>15.958560066973632</v>
      </c>
      <c r="F95" s="30">
        <f t="shared" si="15"/>
        <v>250</v>
      </c>
      <c r="G95" s="30">
        <f t="shared" si="15"/>
        <v>-10.74361820199779</v>
      </c>
      <c r="H95" s="30">
        <f t="shared" si="15"/>
        <v>109.33557611438184</v>
      </c>
      <c r="I95" s="27"/>
      <c r="J95" s="30">
        <f t="shared" si="16"/>
        <v>6.229528275836472</v>
      </c>
      <c r="K95" s="30">
        <f t="shared" si="16"/>
        <v>229.3211223299</v>
      </c>
      <c r="L95" s="30">
        <f t="shared" si="16"/>
        <v>-5.598765656411828</v>
      </c>
      <c r="M95" s="30">
        <f t="shared" si="16"/>
        <v>17.878852166462167</v>
      </c>
      <c r="N95" s="27"/>
      <c r="O95" s="30">
        <f t="shared" si="17"/>
        <v>84.48816250563783</v>
      </c>
      <c r="P95" s="30">
        <f t="shared" si="17"/>
        <v>471.4053250209332</v>
      </c>
      <c r="Q95" s="30">
        <f t="shared" si="17"/>
        <v>60.05090472396191</v>
      </c>
      <c r="R95" s="31">
        <f t="shared" si="17"/>
        <v>115.30470057318362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hidden="1">
      <c r="A96" s="87"/>
      <c r="B96" s="13"/>
      <c r="C96" s="19"/>
      <c r="D96" s="5" t="s">
        <v>13</v>
      </c>
      <c r="E96" s="30">
        <f t="shared" si="15"/>
        <v>-15.990619523760444</v>
      </c>
      <c r="F96" s="30">
        <f t="shared" si="15"/>
        <v>-14.587332053742813</v>
      </c>
      <c r="G96" s="30">
        <f t="shared" si="15"/>
        <v>-10.225361587621933</v>
      </c>
      <c r="H96" s="30">
        <f t="shared" si="15"/>
        <v>-36.11598269613001</v>
      </c>
      <c r="I96" s="27"/>
      <c r="J96" s="30">
        <f t="shared" si="16"/>
        <v>-8.227183223392728</v>
      </c>
      <c r="K96" s="30">
        <f t="shared" si="16"/>
        <v>137.71883112560747</v>
      </c>
      <c r="L96" s="30">
        <f t="shared" si="16"/>
        <v>-10.92794672444964</v>
      </c>
      <c r="M96" s="30">
        <f t="shared" si="16"/>
        <v>-10.688053609405515</v>
      </c>
      <c r="N96" s="27"/>
      <c r="O96" s="30">
        <f t="shared" si="17"/>
        <v>49.708376266412415</v>
      </c>
      <c r="P96" s="30">
        <f t="shared" si="17"/>
        <v>313.8612361350874</v>
      </c>
      <c r="Q96" s="30">
        <f t="shared" si="17"/>
        <v>45.744781358450155</v>
      </c>
      <c r="R96" s="31">
        <f t="shared" si="17"/>
        <v>43.147909780074286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8" customHeight="1" hidden="1">
      <c r="A97" s="87"/>
      <c r="B97" s="13"/>
      <c r="C97" s="19">
        <v>1999</v>
      </c>
      <c r="D97" s="5" t="s">
        <v>10</v>
      </c>
      <c r="E97" s="30">
        <f t="shared" si="15"/>
        <v>18.453126872185834</v>
      </c>
      <c r="F97" s="30">
        <f t="shared" si="15"/>
        <v>-88.9132329142288</v>
      </c>
      <c r="G97" s="30">
        <f t="shared" si="15"/>
        <v>16.268438129172864</v>
      </c>
      <c r="H97" s="30">
        <f t="shared" si="15"/>
        <v>57.49649874841336</v>
      </c>
      <c r="I97" s="30"/>
      <c r="J97" s="30">
        <f t="shared" si="16"/>
        <v>-25.662972995608484</v>
      </c>
      <c r="K97" s="30">
        <f t="shared" si="16"/>
        <v>-51.769424360186875</v>
      </c>
      <c r="L97" s="30">
        <f t="shared" si="16"/>
        <v>-25.9493781083942</v>
      </c>
      <c r="M97" s="30">
        <f t="shared" si="16"/>
        <v>-20.329655841562584</v>
      </c>
      <c r="N97" s="30"/>
      <c r="O97" s="30">
        <f t="shared" si="17"/>
        <v>24.786848996452846</v>
      </c>
      <c r="P97" s="30">
        <f t="shared" si="17"/>
        <v>-5.0253934513741285</v>
      </c>
      <c r="Q97" s="30">
        <f t="shared" si="17"/>
        <v>23.3183710233903</v>
      </c>
      <c r="R97" s="31">
        <f t="shared" si="17"/>
        <v>34.65217483289405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" customHeight="1" hidden="1">
      <c r="A98" s="87"/>
      <c r="B98" s="13"/>
      <c r="C98" s="19"/>
      <c r="D98" s="5" t="s">
        <v>11</v>
      </c>
      <c r="E98" s="30">
        <f t="shared" si="15"/>
        <v>27.73016238697916</v>
      </c>
      <c r="F98" s="30">
        <f t="shared" si="15"/>
        <v>-12.369071436977748</v>
      </c>
      <c r="G98" s="30">
        <f t="shared" si="15"/>
        <v>28.286238473354103</v>
      </c>
      <c r="H98" s="30">
        <f t="shared" si="15"/>
        <v>28.2074149782448</v>
      </c>
      <c r="I98" s="30"/>
      <c r="J98" s="30">
        <f t="shared" si="16"/>
        <v>-8.905576559206622</v>
      </c>
      <c r="K98" s="30">
        <f t="shared" si="16"/>
        <v>-19.24539885204618</v>
      </c>
      <c r="L98" s="30">
        <f t="shared" si="16"/>
        <v>-9.946247739547687</v>
      </c>
      <c r="M98" s="30">
        <f t="shared" si="16"/>
        <v>-4.065962250936323</v>
      </c>
      <c r="N98" s="30"/>
      <c r="O98" s="30">
        <f t="shared" si="17"/>
        <v>54.651060420791765</v>
      </c>
      <c r="P98" s="30">
        <f t="shared" si="17"/>
        <v>58.65290217968905</v>
      </c>
      <c r="Q98" s="30">
        <f t="shared" si="17"/>
        <v>49.877882273205614</v>
      </c>
      <c r="R98" s="31">
        <f t="shared" si="17"/>
        <v>69.03354124866485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8" customHeight="1" hidden="1">
      <c r="A99" s="87"/>
      <c r="B99" s="13"/>
      <c r="C99" s="19"/>
      <c r="D99" s="5" t="s">
        <v>12</v>
      </c>
      <c r="E99" s="30">
        <f t="shared" si="15"/>
        <v>-16.777105990215276</v>
      </c>
      <c r="F99" s="30">
        <f t="shared" si="15"/>
        <v>-83.29103846345225</v>
      </c>
      <c r="G99" s="30">
        <f t="shared" si="15"/>
        <v>22.520252746641773</v>
      </c>
      <c r="H99" s="30">
        <f t="shared" si="15"/>
        <v>-79.26362650842724</v>
      </c>
      <c r="I99" s="30"/>
      <c r="J99" s="30">
        <f t="shared" si="16"/>
        <v>-52.22778288590496</v>
      </c>
      <c r="K99" s="30">
        <f t="shared" si="16"/>
        <v>-89.04712093940739</v>
      </c>
      <c r="L99" s="30">
        <f t="shared" si="16"/>
        <v>-39.358807695150745</v>
      </c>
      <c r="M99" s="30">
        <f t="shared" si="16"/>
        <v>-71.41814169074536</v>
      </c>
      <c r="N99" s="30"/>
      <c r="O99" s="30">
        <f t="shared" si="17"/>
        <v>-21.84248918945724</v>
      </c>
      <c r="P99" s="30">
        <f t="shared" si="17"/>
        <v>-78.9531713396453</v>
      </c>
      <c r="Q99" s="30">
        <f t="shared" si="17"/>
        <v>0.01042710504326294</v>
      </c>
      <c r="R99" s="31">
        <f t="shared" si="17"/>
        <v>-53.440496290172995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8" customHeight="1" hidden="1">
      <c r="A100" s="87"/>
      <c r="B100" s="13"/>
      <c r="C100" s="19"/>
      <c r="D100" s="5" t="s">
        <v>13</v>
      </c>
      <c r="E100" s="30">
        <f t="shared" si="15"/>
        <v>-77.0951672162851</v>
      </c>
      <c r="F100" s="30">
        <f t="shared" si="15"/>
        <v>-0.6679581557535812</v>
      </c>
      <c r="G100" s="30">
        <f t="shared" si="15"/>
        <v>-74.99398443449674</v>
      </c>
      <c r="H100" s="30">
        <f t="shared" si="15"/>
        <v>-86.83384134931961</v>
      </c>
      <c r="I100" s="30"/>
      <c r="J100" s="30">
        <f t="shared" si="16"/>
        <v>-67.44897336971059</v>
      </c>
      <c r="K100" s="30">
        <f t="shared" si="16"/>
        <v>-77.93774761065204</v>
      </c>
      <c r="L100" s="30">
        <f t="shared" si="16"/>
        <v>-65.56020768409496</v>
      </c>
      <c r="M100" s="30">
        <f t="shared" si="16"/>
        <v>-71.91995262660944</v>
      </c>
      <c r="N100" s="30"/>
      <c r="O100" s="30">
        <f t="shared" si="17"/>
        <v>-43.40299570065701</v>
      </c>
      <c r="P100" s="30">
        <f t="shared" si="17"/>
        <v>-54.311938152781494</v>
      </c>
      <c r="Q100" s="30">
        <f t="shared" si="17"/>
        <v>-41.12729104946131</v>
      </c>
      <c r="R100" s="31">
        <f t="shared" si="17"/>
        <v>-48.10848606070294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8" customHeight="1">
      <c r="A101" s="87"/>
      <c r="B101" s="13"/>
      <c r="C101" s="19">
        <v>2000</v>
      </c>
      <c r="D101" s="5" t="s">
        <v>10</v>
      </c>
      <c r="E101" s="30">
        <f aca="true" t="shared" si="18" ref="E101:R116">+E48/E44*100-100</f>
        <v>-60.87073260261013</v>
      </c>
      <c r="F101" s="30">
        <f t="shared" si="18"/>
        <v>676.6112732988995</v>
      </c>
      <c r="G101" s="30">
        <f t="shared" si="18"/>
        <v>-59.2240332540008</v>
      </c>
      <c r="H101" s="30">
        <f t="shared" si="18"/>
        <v>-81.18711852956152</v>
      </c>
      <c r="I101" s="30"/>
      <c r="J101" s="30">
        <f t="shared" si="18"/>
        <v>-29.449921568904415</v>
      </c>
      <c r="K101" s="30">
        <f t="shared" si="18"/>
        <v>194.59243609870651</v>
      </c>
      <c r="L101" s="30">
        <f t="shared" si="18"/>
        <v>-29.585689548073077</v>
      </c>
      <c r="M101" s="30">
        <f t="shared" si="18"/>
        <v>-43.449742256076185</v>
      </c>
      <c r="N101" s="30"/>
      <c r="O101" s="30">
        <f t="shared" si="18"/>
        <v>-0.9732427832400106</v>
      </c>
      <c r="P101" s="30">
        <f t="shared" si="18"/>
        <v>264.6996843366594</v>
      </c>
      <c r="Q101" s="30">
        <f t="shared" si="18"/>
        <v>-0.7229804071274657</v>
      </c>
      <c r="R101" s="31">
        <f t="shared" si="18"/>
        <v>-20.784715479875487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" customHeight="1">
      <c r="A102" s="87"/>
      <c r="B102" s="13"/>
      <c r="C102" s="19"/>
      <c r="D102" s="5" t="s">
        <v>11</v>
      </c>
      <c r="E102" s="30">
        <f t="shared" si="18"/>
        <v>-40.147911985639674</v>
      </c>
      <c r="F102" s="30">
        <f t="shared" si="18"/>
        <v>-12.758528068761748</v>
      </c>
      <c r="G102" s="30">
        <f t="shared" si="18"/>
        <v>-41.766204901339165</v>
      </c>
      <c r="H102" s="30">
        <f t="shared" si="18"/>
        <v>-35.17640134556845</v>
      </c>
      <c r="I102" s="30"/>
      <c r="J102" s="30">
        <f t="shared" si="18"/>
        <v>5.055071988766841</v>
      </c>
      <c r="K102" s="30">
        <f t="shared" si="18"/>
        <v>66.12101255094731</v>
      </c>
      <c r="L102" s="30">
        <f t="shared" si="18"/>
        <v>9.31996979787111</v>
      </c>
      <c r="M102" s="30">
        <f t="shared" si="18"/>
        <v>-11.936971409238254</v>
      </c>
      <c r="N102" s="30"/>
      <c r="O102" s="30">
        <f t="shared" si="18"/>
        <v>37.45432463144499</v>
      </c>
      <c r="P102" s="30">
        <f t="shared" si="18"/>
        <v>109.23995216988587</v>
      </c>
      <c r="Q102" s="30">
        <f t="shared" si="18"/>
        <v>44.885571368529384</v>
      </c>
      <c r="R102" s="31">
        <f t="shared" si="18"/>
        <v>11.833654293363537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8" customHeight="1">
      <c r="A103" s="87"/>
      <c r="B103" s="13"/>
      <c r="C103" s="19"/>
      <c r="D103" s="5" t="s">
        <v>12</v>
      </c>
      <c r="E103" s="30">
        <f t="shared" si="18"/>
        <v>0.4778947585072757</v>
      </c>
      <c r="F103" s="30">
        <f t="shared" si="18"/>
        <v>904.3776057176892</v>
      </c>
      <c r="G103" s="30">
        <f t="shared" si="18"/>
        <v>-12.356328004225773</v>
      </c>
      <c r="H103" s="30">
        <f t="shared" si="18"/>
        <v>95.53276369594184</v>
      </c>
      <c r="I103" s="30"/>
      <c r="J103" s="30">
        <f t="shared" si="18"/>
        <v>141.25569929444103</v>
      </c>
      <c r="K103" s="30">
        <f t="shared" si="18"/>
        <v>1347.8381321091315</v>
      </c>
      <c r="L103" s="30">
        <f t="shared" si="18"/>
        <v>99.80382097923669</v>
      </c>
      <c r="M103" s="30">
        <f t="shared" si="18"/>
        <v>212.16227166957242</v>
      </c>
      <c r="N103" s="30"/>
      <c r="O103" s="30">
        <f t="shared" si="18"/>
        <v>214.8932591875004</v>
      </c>
      <c r="P103" s="30">
        <f t="shared" si="18"/>
        <v>1628.072928991033</v>
      </c>
      <c r="Q103" s="30">
        <f t="shared" si="18"/>
        <v>161.20502260685106</v>
      </c>
      <c r="R103" s="31">
        <f t="shared" si="18"/>
        <v>290.98623133150505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" customHeight="1">
      <c r="A104" s="87"/>
      <c r="B104" s="13"/>
      <c r="C104" s="19"/>
      <c r="D104" s="32" t="s">
        <v>13</v>
      </c>
      <c r="E104" s="30">
        <f t="shared" si="18"/>
        <v>125.07795245131436</v>
      </c>
      <c r="F104" s="30">
        <f t="shared" si="18"/>
        <v>235.2731924985178</v>
      </c>
      <c r="G104" s="30">
        <f t="shared" si="18"/>
        <v>111.05449839108906</v>
      </c>
      <c r="H104" s="30">
        <f t="shared" si="18"/>
        <v>72.08811204388755</v>
      </c>
      <c r="I104" s="30"/>
      <c r="J104" s="30">
        <f t="shared" si="18"/>
        <v>60.406153004271204</v>
      </c>
      <c r="K104" s="30">
        <f t="shared" si="18"/>
        <v>506.6858303155203</v>
      </c>
      <c r="L104" s="30">
        <f t="shared" si="18"/>
        <v>57.970425830510806</v>
      </c>
      <c r="M104" s="30">
        <f t="shared" si="18"/>
        <v>10.592959932546677</v>
      </c>
      <c r="N104" s="30"/>
      <c r="O104" s="30">
        <f t="shared" si="18"/>
        <v>96.49029528849184</v>
      </c>
      <c r="P104" s="30">
        <f t="shared" si="18"/>
        <v>575.6035985930255</v>
      </c>
      <c r="Q104" s="30">
        <f t="shared" si="18"/>
        <v>93.2975941063566</v>
      </c>
      <c r="R104" s="31">
        <f t="shared" si="18"/>
        <v>28.219261189892848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8" customHeight="1">
      <c r="A105" s="87"/>
      <c r="B105" s="13"/>
      <c r="C105" s="19">
        <v>2001</v>
      </c>
      <c r="D105" s="5" t="s">
        <v>10</v>
      </c>
      <c r="E105" s="30">
        <f t="shared" si="18"/>
        <v>29.547291835084877</v>
      </c>
      <c r="F105" s="30">
        <f t="shared" si="18"/>
        <v>166.03773584905662</v>
      </c>
      <c r="G105" s="30">
        <f t="shared" si="18"/>
        <v>22.20459952418716</v>
      </c>
      <c r="H105" s="30">
        <f t="shared" si="18"/>
        <v>0.1562499999999858</v>
      </c>
      <c r="I105" s="30"/>
      <c r="J105" s="30">
        <f t="shared" si="18"/>
        <v>13.484894621296007</v>
      </c>
      <c r="K105" s="30">
        <f t="shared" si="18"/>
        <v>381.9113059988246</v>
      </c>
      <c r="L105" s="30">
        <f t="shared" si="18"/>
        <v>3.856560587278281</v>
      </c>
      <c r="M105" s="30">
        <f t="shared" si="18"/>
        <v>-51.638276497797605</v>
      </c>
      <c r="N105" s="30"/>
      <c r="O105" s="30">
        <f t="shared" si="18"/>
        <v>61.785523076550646</v>
      </c>
      <c r="P105" s="30">
        <f t="shared" si="18"/>
        <v>533.0205234123747</v>
      </c>
      <c r="Q105" s="30">
        <f t="shared" si="18"/>
        <v>49.94909674908101</v>
      </c>
      <c r="R105" s="31">
        <f t="shared" si="18"/>
        <v>-30.477842835404843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18" s="8" customFormat="1" ht="18" customHeight="1">
      <c r="A106" s="87"/>
      <c r="C106" s="21"/>
      <c r="D106" s="5" t="s">
        <v>11</v>
      </c>
      <c r="E106" s="30">
        <f t="shared" si="18"/>
        <v>-22.210664622796443</v>
      </c>
      <c r="F106" s="30">
        <f t="shared" si="18"/>
        <v>199.55357142857144</v>
      </c>
      <c r="G106" s="30">
        <f t="shared" si="18"/>
        <v>-12.0088742574966</v>
      </c>
      <c r="H106" s="30">
        <f t="shared" si="18"/>
        <v>-69.45195379700172</v>
      </c>
      <c r="I106" s="33"/>
      <c r="J106" s="30">
        <f t="shared" si="18"/>
        <v>-25.66374973463897</v>
      </c>
      <c r="K106" s="30">
        <f t="shared" si="18"/>
        <v>50.48808484802487</v>
      </c>
      <c r="L106" s="30">
        <f t="shared" si="18"/>
        <v>-22.084471548892395</v>
      </c>
      <c r="M106" s="30">
        <f t="shared" si="18"/>
        <v>-48.66689712702743</v>
      </c>
      <c r="N106" s="33"/>
      <c r="O106" s="30">
        <f t="shared" si="18"/>
        <v>17.694253448965796</v>
      </c>
      <c r="P106" s="30">
        <f t="shared" si="18"/>
        <v>139.86309134492924</v>
      </c>
      <c r="Q106" s="30">
        <f t="shared" si="18"/>
        <v>22.626211396262264</v>
      </c>
      <c r="R106" s="31">
        <f t="shared" si="18"/>
        <v>-17.5718412835582</v>
      </c>
    </row>
    <row r="107" spans="1:18" s="8" customFormat="1" ht="18" customHeight="1">
      <c r="A107" s="87"/>
      <c r="C107" s="21"/>
      <c r="D107" s="5" t="s">
        <v>12</v>
      </c>
      <c r="E107" s="30">
        <f t="shared" si="18"/>
        <v>21.51953377940859</v>
      </c>
      <c r="F107" s="30">
        <f t="shared" si="18"/>
        <v>-65.0902837489252</v>
      </c>
      <c r="G107" s="30">
        <f t="shared" si="18"/>
        <v>34.285978970772135</v>
      </c>
      <c r="H107" s="30">
        <f t="shared" si="18"/>
        <v>-13.139120095124852</v>
      </c>
      <c r="I107" s="33"/>
      <c r="J107" s="30">
        <f t="shared" si="18"/>
        <v>5.685097520624268</v>
      </c>
      <c r="K107" s="30">
        <f t="shared" si="18"/>
        <v>-60.88129780355638</v>
      </c>
      <c r="L107" s="30">
        <f t="shared" si="18"/>
        <v>25.565420812656114</v>
      </c>
      <c r="M107" s="30">
        <f t="shared" si="18"/>
        <v>-23.457339318561438</v>
      </c>
      <c r="N107" s="33"/>
      <c r="O107" s="30">
        <f t="shared" si="18"/>
        <v>69.92276578443989</v>
      </c>
      <c r="P107" s="30">
        <f t="shared" si="18"/>
        <v>-39.282617732648895</v>
      </c>
      <c r="Q107" s="30">
        <f t="shared" si="18"/>
        <v>104.0280085816926</v>
      </c>
      <c r="R107" s="31">
        <f t="shared" si="18"/>
        <v>24.35051164491489</v>
      </c>
    </row>
    <row r="108" spans="1:18" s="8" customFormat="1" ht="18" customHeight="1">
      <c r="A108" s="87"/>
      <c r="C108" s="21"/>
      <c r="D108" s="5" t="s">
        <v>13</v>
      </c>
      <c r="E108" s="30">
        <f t="shared" si="18"/>
        <v>-35.08270855646792</v>
      </c>
      <c r="F108" s="30">
        <f t="shared" si="18"/>
        <v>-95.07422402159244</v>
      </c>
      <c r="G108" s="30">
        <f t="shared" si="18"/>
        <v>-32.2376828056226</v>
      </c>
      <c r="H108" s="30">
        <f t="shared" si="18"/>
        <v>4.361873990306947</v>
      </c>
      <c r="I108" s="33"/>
      <c r="J108" s="30">
        <f t="shared" si="18"/>
        <v>-37.02300996487904</v>
      </c>
      <c r="K108" s="30">
        <f t="shared" si="18"/>
        <v>-91.79884171768873</v>
      </c>
      <c r="L108" s="30">
        <f t="shared" si="18"/>
        <v>-33.09527725468453</v>
      </c>
      <c r="M108" s="30">
        <f t="shared" si="18"/>
        <v>-13.000551499644175</v>
      </c>
      <c r="N108" s="33"/>
      <c r="O108" s="30">
        <f t="shared" si="18"/>
        <v>0.6222760820345741</v>
      </c>
      <c r="P108" s="30">
        <f t="shared" si="18"/>
        <v>-87.8045325717716</v>
      </c>
      <c r="Q108" s="30">
        <f t="shared" si="18"/>
        <v>8.740343742583988</v>
      </c>
      <c r="R108" s="31">
        <f t="shared" si="18"/>
        <v>40.03797702706143</v>
      </c>
    </row>
    <row r="109" spans="1:18" s="8" customFormat="1" ht="18" customHeight="1">
      <c r="A109" s="87"/>
      <c r="C109" s="19">
        <v>2002</v>
      </c>
      <c r="D109" s="5" t="s">
        <v>10</v>
      </c>
      <c r="E109" s="30">
        <f t="shared" si="18"/>
        <v>-41.05044201768071</v>
      </c>
      <c r="F109" s="30">
        <f t="shared" si="18"/>
        <v>-89.6769109535067</v>
      </c>
      <c r="G109" s="30">
        <f t="shared" si="18"/>
        <v>-36.01557430240104</v>
      </c>
      <c r="H109" s="30">
        <f t="shared" si="18"/>
        <v>-5.3042121684867425</v>
      </c>
      <c r="I109" s="33"/>
      <c r="J109" s="30">
        <f t="shared" si="18"/>
        <v>-38.043173228377235</v>
      </c>
      <c r="K109" s="30">
        <f t="shared" si="18"/>
        <v>-87.28026070414133</v>
      </c>
      <c r="L109" s="30">
        <f t="shared" si="18"/>
        <v>-32.543309614426335</v>
      </c>
      <c r="M109" s="30">
        <f t="shared" si="18"/>
        <v>53.65319865319867</v>
      </c>
      <c r="N109" s="33"/>
      <c r="O109" s="30">
        <f t="shared" si="18"/>
        <v>-7.511644003515073</v>
      </c>
      <c r="P109" s="30">
        <f t="shared" si="18"/>
        <v>-78.76213106330766</v>
      </c>
      <c r="Q109" s="30">
        <f t="shared" si="18"/>
        <v>-0.5962787125641142</v>
      </c>
      <c r="R109" s="31">
        <f t="shared" si="18"/>
        <v>126.11864314666121</v>
      </c>
    </row>
    <row r="110" spans="1:18" s="8" customFormat="1" ht="18" customHeight="1">
      <c r="A110" s="87"/>
      <c r="C110" s="35"/>
      <c r="D110" s="5" t="s">
        <v>11</v>
      </c>
      <c r="E110" s="30">
        <f t="shared" si="18"/>
        <v>-22.309803645576736</v>
      </c>
      <c r="F110" s="30">
        <f t="shared" si="18"/>
        <v>-59.01639344262295</v>
      </c>
      <c r="G110" s="30">
        <f t="shared" si="18"/>
        <v>-19.39812932086214</v>
      </c>
      <c r="H110" s="30">
        <f t="shared" si="18"/>
        <v>-31.29525341914723</v>
      </c>
      <c r="I110" s="33"/>
      <c r="J110" s="30">
        <f t="shared" si="18"/>
        <v>-22.886175145853315</v>
      </c>
      <c r="K110" s="30">
        <f t="shared" si="18"/>
        <v>-54.62484043307645</v>
      </c>
      <c r="L110" s="30">
        <f t="shared" si="18"/>
        <v>-21.42577949997208</v>
      </c>
      <c r="M110" s="30">
        <f t="shared" si="18"/>
        <v>-15.866298629812519</v>
      </c>
      <c r="N110" s="33"/>
      <c r="O110" s="30">
        <f t="shared" si="18"/>
        <v>5.747621083688827</v>
      </c>
      <c r="P110" s="30">
        <f t="shared" si="18"/>
        <v>-37.95422424104679</v>
      </c>
      <c r="Q110" s="30">
        <f t="shared" si="18"/>
        <v>8.050555413229205</v>
      </c>
      <c r="R110" s="31">
        <f t="shared" si="18"/>
        <v>15.44022440067026</v>
      </c>
    </row>
    <row r="111" spans="1:18" s="8" customFormat="1" ht="18" customHeight="1">
      <c r="A111" s="87"/>
      <c r="C111" s="35"/>
      <c r="D111" s="5" t="s">
        <v>12</v>
      </c>
      <c r="E111" s="30">
        <f t="shared" si="18"/>
        <v>-71.10716400236826</v>
      </c>
      <c r="F111" s="30">
        <f t="shared" si="18"/>
        <v>-3.201970443349751</v>
      </c>
      <c r="G111" s="30">
        <f t="shared" si="18"/>
        <v>-70.59432237590977</v>
      </c>
      <c r="H111" s="30">
        <f t="shared" si="18"/>
        <v>-80.78941364362309</v>
      </c>
      <c r="I111" s="33"/>
      <c r="J111" s="30">
        <f t="shared" si="18"/>
        <v>-69.09394956580482</v>
      </c>
      <c r="K111" s="30">
        <f t="shared" si="18"/>
        <v>-74.29465527518379</v>
      </c>
      <c r="L111" s="30">
        <f t="shared" si="18"/>
        <v>-67.60882747296023</v>
      </c>
      <c r="M111" s="30">
        <f t="shared" si="18"/>
        <v>-75.47210592463917</v>
      </c>
      <c r="N111" s="33"/>
      <c r="O111" s="30">
        <f t="shared" si="18"/>
        <v>-60.28557844021708</v>
      </c>
      <c r="P111" s="30">
        <f t="shared" si="18"/>
        <v>-66.9599955710101</v>
      </c>
      <c r="Q111" s="30">
        <f t="shared" si="18"/>
        <v>-58.34567701145534</v>
      </c>
      <c r="R111" s="31">
        <f t="shared" si="18"/>
        <v>-68.28170785484429</v>
      </c>
    </row>
    <row r="112" spans="1:18" s="8" customFormat="1" ht="18" customHeight="1">
      <c r="A112" s="87"/>
      <c r="C112" s="35"/>
      <c r="D112" s="5" t="s">
        <v>13</v>
      </c>
      <c r="E112" s="30">
        <f t="shared" si="18"/>
        <v>31.22823098075159</v>
      </c>
      <c r="F112" s="30">
        <f t="shared" si="18"/>
        <v>447.94520547945206</v>
      </c>
      <c r="G112" s="30">
        <f t="shared" si="18"/>
        <v>21.456259821896268</v>
      </c>
      <c r="H112" s="30">
        <f t="shared" si="18"/>
        <v>79.87616099071207</v>
      </c>
      <c r="I112" s="33"/>
      <c r="J112" s="30">
        <f t="shared" si="18"/>
        <v>30.500706742889975</v>
      </c>
      <c r="K112" s="30">
        <f t="shared" si="18"/>
        <v>90.25349418079398</v>
      </c>
      <c r="L112" s="30">
        <f t="shared" si="18"/>
        <v>37.65457872129073</v>
      </c>
      <c r="M112" s="30">
        <f t="shared" si="18"/>
        <v>-1.0653524041040185</v>
      </c>
      <c r="N112" s="33"/>
      <c r="O112" s="30">
        <f t="shared" si="18"/>
        <v>69.67405011623015</v>
      </c>
      <c r="P112" s="30">
        <f t="shared" si="18"/>
        <v>138.8269395907888</v>
      </c>
      <c r="Q112" s="30">
        <f t="shared" si="18"/>
        <v>79.4780564769903</v>
      </c>
      <c r="R112" s="31">
        <f t="shared" si="18"/>
        <v>28.291576091419188</v>
      </c>
    </row>
    <row r="113" spans="1:18" s="8" customFormat="1" ht="18" customHeight="1">
      <c r="A113" s="87"/>
      <c r="C113" s="19">
        <v>2003</v>
      </c>
      <c r="D113" s="5" t="s">
        <v>10</v>
      </c>
      <c r="E113" s="30">
        <f t="shared" si="18"/>
        <v>0.1764290755116491</v>
      </c>
      <c r="F113" s="30">
        <f t="shared" si="18"/>
        <v>25.190839694656503</v>
      </c>
      <c r="G113" s="30">
        <f t="shared" si="18"/>
        <v>3.4279918864097425</v>
      </c>
      <c r="H113" s="30">
        <f t="shared" si="18"/>
        <v>-31.630971993410213</v>
      </c>
      <c r="I113" s="33"/>
      <c r="J113" s="30">
        <f t="shared" si="18"/>
        <v>24.986405363667558</v>
      </c>
      <c r="K113" s="30">
        <f t="shared" si="18"/>
        <v>7.930116448004014</v>
      </c>
      <c r="L113" s="30">
        <f t="shared" si="18"/>
        <v>38.91044987777806</v>
      </c>
      <c r="M113" s="30">
        <f t="shared" si="18"/>
        <v>-35.26601088593539</v>
      </c>
      <c r="N113" s="33"/>
      <c r="O113" s="30">
        <f t="shared" si="18"/>
        <v>64.09380260247815</v>
      </c>
      <c r="P113" s="30">
        <f t="shared" si="18"/>
        <v>34.30239518716621</v>
      </c>
      <c r="Q113" s="30">
        <f t="shared" si="18"/>
        <v>83.83612951250518</v>
      </c>
      <c r="R113" s="31">
        <f t="shared" si="18"/>
        <v>-17.511255948332618</v>
      </c>
    </row>
    <row r="114" spans="1:18" s="8" customFormat="1" ht="18" customHeight="1">
      <c r="A114" s="87"/>
      <c r="C114" s="19"/>
      <c r="D114" s="5" t="s">
        <v>11</v>
      </c>
      <c r="E114" s="30">
        <f t="shared" si="18"/>
        <v>-6.205272216686296</v>
      </c>
      <c r="F114" s="30">
        <f t="shared" si="18"/>
        <v>23.272727272727266</v>
      </c>
      <c r="G114" s="30">
        <f t="shared" si="18"/>
        <v>-10.48435923309789</v>
      </c>
      <c r="H114" s="30">
        <f t="shared" si="18"/>
        <v>33.95784543325527</v>
      </c>
      <c r="I114" s="33"/>
      <c r="J114" s="30">
        <f t="shared" si="18"/>
        <v>9.34253939599418</v>
      </c>
      <c r="K114" s="30">
        <f t="shared" si="18"/>
        <v>-21.87142911721699</v>
      </c>
      <c r="L114" s="30">
        <f t="shared" si="18"/>
        <v>13.316174961042918</v>
      </c>
      <c r="M114" s="30">
        <f t="shared" si="18"/>
        <v>-1.1956382317714116</v>
      </c>
      <c r="N114" s="33"/>
      <c r="O114" s="30">
        <f t="shared" si="18"/>
        <v>32.44747561344505</v>
      </c>
      <c r="P114" s="30">
        <f t="shared" si="18"/>
        <v>-9.037959397373442</v>
      </c>
      <c r="Q114" s="30">
        <f t="shared" si="18"/>
        <v>37.99168027794332</v>
      </c>
      <c r="R114" s="31">
        <f t="shared" si="18"/>
        <v>18.543501611067654</v>
      </c>
    </row>
    <row r="115" spans="1:18" s="8" customFormat="1" ht="18" customHeight="1">
      <c r="A115" s="87"/>
      <c r="C115" s="19"/>
      <c r="D115" s="5" t="s">
        <v>12</v>
      </c>
      <c r="E115" s="30">
        <f t="shared" si="18"/>
        <v>18.616803278688536</v>
      </c>
      <c r="F115" s="30">
        <f t="shared" si="18"/>
        <v>89.5674300254453</v>
      </c>
      <c r="G115" s="30">
        <f t="shared" si="18"/>
        <v>13.712609970674492</v>
      </c>
      <c r="H115" s="30">
        <f t="shared" si="18"/>
        <v>35.15439429928742</v>
      </c>
      <c r="I115" s="33"/>
      <c r="J115" s="30">
        <f t="shared" si="18"/>
        <v>40.37383252818037</v>
      </c>
      <c r="K115" s="30">
        <f t="shared" si="18"/>
        <v>216.36763285024153</v>
      </c>
      <c r="L115" s="30">
        <f t="shared" si="18"/>
        <v>37.31468678380443</v>
      </c>
      <c r="M115" s="30">
        <f t="shared" si="18"/>
        <v>13.908224543080934</v>
      </c>
      <c r="N115" s="33"/>
      <c r="O115" s="30">
        <f t="shared" si="18"/>
        <v>68.38917922989293</v>
      </c>
      <c r="P115" s="30">
        <f t="shared" si="18"/>
        <v>288.42576227726266</v>
      </c>
      <c r="Q115" s="30">
        <f t="shared" si="18"/>
        <v>64.93756983380499</v>
      </c>
      <c r="R115" s="31">
        <f t="shared" si="18"/>
        <v>30.759758854174635</v>
      </c>
    </row>
    <row r="116" spans="1:18" s="8" customFormat="1" ht="18" customHeight="1">
      <c r="A116" s="87"/>
      <c r="C116" s="19"/>
      <c r="D116" s="5" t="s">
        <v>13</v>
      </c>
      <c r="E116" s="30">
        <f t="shared" si="18"/>
        <v>3.4923517496682166</v>
      </c>
      <c r="F116" s="30">
        <f t="shared" si="18"/>
        <v>-59</v>
      </c>
      <c r="G116" s="30">
        <f t="shared" si="18"/>
        <v>14.35348917450186</v>
      </c>
      <c r="H116" s="30">
        <f t="shared" si="18"/>
        <v>-39.93115318416523</v>
      </c>
      <c r="I116" s="33"/>
      <c r="J116" s="30">
        <f t="shared" si="18"/>
        <v>34.02201250000002</v>
      </c>
      <c r="K116" s="30">
        <f t="shared" si="18"/>
        <v>-3.3413407821228986</v>
      </c>
      <c r="L116" s="30">
        <f t="shared" si="18"/>
        <v>41.770794037115934</v>
      </c>
      <c r="M116" s="30">
        <f t="shared" si="18"/>
        <v>-1.4651162790697612</v>
      </c>
      <c r="N116" s="33"/>
      <c r="O116" s="30">
        <f t="shared" si="18"/>
        <v>56.49403560210422</v>
      </c>
      <c r="P116" s="30">
        <f t="shared" si="18"/>
        <v>19.291979818703282</v>
      </c>
      <c r="Q116" s="30">
        <f t="shared" si="18"/>
        <v>65.82937124985267</v>
      </c>
      <c r="R116" s="31">
        <f t="shared" si="18"/>
        <v>13.74580140805071</v>
      </c>
    </row>
    <row r="117" spans="1:18" s="8" customFormat="1" ht="18" customHeight="1">
      <c r="A117" s="87"/>
      <c r="C117" s="19">
        <v>2004</v>
      </c>
      <c r="D117" s="5" t="s">
        <v>10</v>
      </c>
      <c r="E117" s="30">
        <f aca="true" t="shared" si="19" ref="E117:H118">+E64/E60*100-100</f>
        <v>107.37935892920044</v>
      </c>
      <c r="F117" s="30">
        <f t="shared" si="19"/>
        <v>140.85365853658539</v>
      </c>
      <c r="G117" s="30">
        <f t="shared" si="19"/>
        <v>92.15532457344577</v>
      </c>
      <c r="H117" s="30">
        <f t="shared" si="19"/>
        <v>281.2048192771084</v>
      </c>
      <c r="I117" s="33"/>
      <c r="J117" s="30">
        <f aca="true" t="shared" si="20" ref="J117:M118">+J64/J60*100-100</f>
        <v>108.60455532312821</v>
      </c>
      <c r="K117" s="30">
        <f t="shared" si="20"/>
        <v>138.79877007174585</v>
      </c>
      <c r="L117" s="30">
        <f t="shared" si="20"/>
        <v>93.0015679473156</v>
      </c>
      <c r="M117" s="30">
        <f t="shared" si="20"/>
        <v>251.13916715434834</v>
      </c>
      <c r="N117" s="33"/>
      <c r="O117" s="30">
        <f aca="true" t="shared" si="21" ref="O117:R118">+O64/O60*100-100</f>
        <v>135.6100566739635</v>
      </c>
      <c r="P117" s="30">
        <f t="shared" si="21"/>
        <v>179.2109611648994</v>
      </c>
      <c r="Q117" s="30">
        <f t="shared" si="21"/>
        <v>117.02380438734428</v>
      </c>
      <c r="R117" s="31">
        <f t="shared" si="21"/>
        <v>304.5340647761138</v>
      </c>
    </row>
    <row r="118" spans="1:18" s="8" customFormat="1" ht="18" customHeight="1">
      <c r="A118" s="87"/>
      <c r="C118" s="20"/>
      <c r="D118" s="10" t="s">
        <v>11</v>
      </c>
      <c r="E118" s="36">
        <f t="shared" si="19"/>
        <v>18.504925632605747</v>
      </c>
      <c r="F118" s="36">
        <f t="shared" si="19"/>
        <v>-36.87315634218289</v>
      </c>
      <c r="G118" s="36">
        <f t="shared" si="19"/>
        <v>27.674444820200648</v>
      </c>
      <c r="H118" s="36">
        <f t="shared" si="19"/>
        <v>-36.18881118881119</v>
      </c>
      <c r="I118" s="37"/>
      <c r="J118" s="36">
        <f t="shared" si="20"/>
        <v>25.953494727323843</v>
      </c>
      <c r="K118" s="36">
        <f t="shared" si="20"/>
        <v>53.139628445811695</v>
      </c>
      <c r="L118" s="36">
        <f t="shared" si="20"/>
        <v>36.781138316570235</v>
      </c>
      <c r="M118" s="36">
        <f t="shared" si="20"/>
        <v>-35.52698019572455</v>
      </c>
      <c r="N118" s="37"/>
      <c r="O118" s="36">
        <f t="shared" si="21"/>
        <v>46.210015089529634</v>
      </c>
      <c r="P118" s="36">
        <f t="shared" si="21"/>
        <v>83.58560269607219</v>
      </c>
      <c r="Q118" s="36">
        <f t="shared" si="21"/>
        <v>58.80994442852145</v>
      </c>
      <c r="R118" s="38">
        <f t="shared" si="21"/>
        <v>-25.4835900405362</v>
      </c>
    </row>
    <row r="119" spans="1:18" ht="15" customHeight="1" hidden="1">
      <c r="A119" s="87"/>
      <c r="C119" s="45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46"/>
    </row>
    <row r="120" spans="3:18" ht="15.75">
      <c r="C120" s="19" t="s">
        <v>23</v>
      </c>
      <c r="E120" s="39">
        <f>+E67/E66*100-100</f>
        <v>-48.090858760985036</v>
      </c>
      <c r="F120" s="39">
        <f>+F67/F66*100-100</f>
        <v>120.31602219524885</v>
      </c>
      <c r="G120" s="39">
        <f>+G67/G66*100-100</f>
        <v>-48.607602116824054</v>
      </c>
      <c r="H120" s="39">
        <f>+H67/H66*100-100</f>
        <v>-51.34807575503867</v>
      </c>
      <c r="J120" s="39">
        <f aca="true" t="shared" si="22" ref="J120:M121">+J67/J66*100-100</f>
        <v>-7.2609641699393705</v>
      </c>
      <c r="K120" s="39">
        <f t="shared" si="22"/>
        <v>95.45105301618</v>
      </c>
      <c r="L120" s="39">
        <f t="shared" si="22"/>
        <v>-5.597970572594377</v>
      </c>
      <c r="M120" s="39">
        <f t="shared" si="22"/>
        <v>-21.035689570506293</v>
      </c>
      <c r="O120" s="39">
        <f aca="true" t="shared" si="23" ref="O120:R124">+O67/O66*100-100</f>
        <v>24.863774121081534</v>
      </c>
      <c r="P120" s="39">
        <f t="shared" si="23"/>
        <v>143.17144810914692</v>
      </c>
      <c r="Q120" s="39">
        <f t="shared" si="23"/>
        <v>28.705845324660544</v>
      </c>
      <c r="R120" s="42">
        <f t="shared" si="23"/>
        <v>3.3685860810388704</v>
      </c>
    </row>
    <row r="121" spans="3:18" ht="15.75">
      <c r="C121" s="19" t="s">
        <v>24</v>
      </c>
      <c r="E121" s="39">
        <f aca="true" t="shared" si="24" ref="E121:H124">+E68/E67*100-100</f>
        <v>-7.256306446589846</v>
      </c>
      <c r="F121" s="39">
        <f t="shared" si="24"/>
        <v>176.74750356633382</v>
      </c>
      <c r="G121" s="39">
        <f t="shared" si="24"/>
        <v>-1.3709438800670597</v>
      </c>
      <c r="H121" s="39">
        <f t="shared" si="24"/>
        <v>-59.99150562752177</v>
      </c>
      <c r="J121" s="39">
        <f t="shared" si="22"/>
        <v>-15.033568791920331</v>
      </c>
      <c r="K121" s="39">
        <f t="shared" si="22"/>
        <v>164.53213617937394</v>
      </c>
      <c r="L121" s="39">
        <f t="shared" si="22"/>
        <v>-14.665171436905538</v>
      </c>
      <c r="M121" s="39">
        <f t="shared" si="22"/>
        <v>-49.281303153249425</v>
      </c>
      <c r="O121" s="39">
        <f t="shared" si="23"/>
        <v>29.151243372552813</v>
      </c>
      <c r="P121" s="39">
        <f t="shared" si="23"/>
        <v>268.5618588353871</v>
      </c>
      <c r="Q121" s="39">
        <f t="shared" si="23"/>
        <v>30.102772737949834</v>
      </c>
      <c r="R121" s="42">
        <f t="shared" si="23"/>
        <v>-20.13857215347643</v>
      </c>
    </row>
    <row r="122" spans="3:18" ht="15.75">
      <c r="C122" s="19" t="s">
        <v>25</v>
      </c>
      <c r="E122" s="39">
        <f t="shared" si="24"/>
        <v>-29.873237071860302</v>
      </c>
      <c r="F122" s="39">
        <f t="shared" si="24"/>
        <v>-79.0721649484536</v>
      </c>
      <c r="G122" s="39">
        <f t="shared" si="24"/>
        <v>-25.799999999999997</v>
      </c>
      <c r="H122" s="39">
        <f t="shared" si="24"/>
        <v>-22.452229299363054</v>
      </c>
      <c r="J122" s="39">
        <f aca="true" t="shared" si="25" ref="J122:M124">+J69/J68*100-100</f>
        <v>-28.383201337782978</v>
      </c>
      <c r="K122" s="39">
        <f t="shared" si="25"/>
        <v>-75.0955858226026</v>
      </c>
      <c r="L122" s="39">
        <f t="shared" si="25"/>
        <v>-25.2956070951911</v>
      </c>
      <c r="M122" s="39">
        <f t="shared" si="25"/>
        <v>-2.1594483460113167</v>
      </c>
      <c r="O122" s="39">
        <f t="shared" si="23"/>
        <v>1.4316508022192949</v>
      </c>
      <c r="P122" s="39">
        <f t="shared" si="23"/>
        <v>-60.89772151182953</v>
      </c>
      <c r="Q122" s="39">
        <f t="shared" si="23"/>
        <v>5.323526323649787</v>
      </c>
      <c r="R122" s="42">
        <f t="shared" si="23"/>
        <v>34.602087589964526</v>
      </c>
    </row>
    <row r="123" spans="3:18" ht="15.75">
      <c r="C123" s="19" t="s">
        <v>26</v>
      </c>
      <c r="E123" s="39">
        <f t="shared" si="24"/>
        <v>-4.040222661160001</v>
      </c>
      <c r="F123" s="39">
        <f t="shared" si="24"/>
        <v>23.891625615763544</v>
      </c>
      <c r="G123" s="39">
        <f t="shared" si="24"/>
        <v>-5.862533692722366</v>
      </c>
      <c r="H123" s="39">
        <f t="shared" si="24"/>
        <v>6.707734428473657</v>
      </c>
      <c r="J123" s="39">
        <f t="shared" si="25"/>
        <v>14.250860421634087</v>
      </c>
      <c r="K123" s="39">
        <f t="shared" si="25"/>
        <v>-12.329876557202084</v>
      </c>
      <c r="L123" s="39">
        <f t="shared" si="25"/>
        <v>21.360785473109118</v>
      </c>
      <c r="M123" s="39">
        <f t="shared" si="25"/>
        <v>-11.745108265333869</v>
      </c>
      <c r="O123" s="39">
        <f t="shared" si="23"/>
        <v>41.84029279599258</v>
      </c>
      <c r="P123" s="39">
        <f t="shared" si="23"/>
        <v>4.196817697194916</v>
      </c>
      <c r="Q123" s="39">
        <f t="shared" si="23"/>
        <v>51.63740651345199</v>
      </c>
      <c r="R123" s="42">
        <f t="shared" si="23"/>
        <v>8.057209677288824</v>
      </c>
    </row>
    <row r="124" spans="3:18" ht="15.75">
      <c r="C124" s="20" t="s">
        <v>27</v>
      </c>
      <c r="D124" s="40"/>
      <c r="E124" s="41">
        <f t="shared" si="24"/>
        <v>49.9812874251497</v>
      </c>
      <c r="F124" s="41">
        <f t="shared" si="24"/>
        <v>21.07355864811133</v>
      </c>
      <c r="G124" s="41">
        <f t="shared" si="24"/>
        <v>51.20973514674304</v>
      </c>
      <c r="H124" s="41">
        <f t="shared" si="24"/>
        <v>48.30019243104556</v>
      </c>
      <c r="I124" s="40"/>
      <c r="J124" s="41">
        <f t="shared" si="25"/>
        <v>54.32227102506556</v>
      </c>
      <c r="K124" s="41">
        <f t="shared" si="25"/>
        <v>86.90293754056725</v>
      </c>
      <c r="L124" s="41">
        <f t="shared" si="25"/>
        <v>57.007272817441475</v>
      </c>
      <c r="M124" s="41">
        <f t="shared" si="25"/>
        <v>29.579430392736214</v>
      </c>
      <c r="N124" s="40"/>
      <c r="O124" s="41">
        <f t="shared" si="23"/>
        <v>76.90750315904126</v>
      </c>
      <c r="P124" s="41">
        <f t="shared" si="23"/>
        <v>121.2236037434557</v>
      </c>
      <c r="Q124" s="41">
        <f t="shared" si="23"/>
        <v>79.81678846774264</v>
      </c>
      <c r="R124" s="43">
        <f t="shared" si="23"/>
        <v>47.788314596296345</v>
      </c>
    </row>
  </sheetData>
  <sheetProtection/>
  <mergeCells count="1">
    <mergeCell ref="A1:A119"/>
  </mergeCells>
  <printOptions/>
  <pageMargins left="0.18" right="0.34" top="1.74" bottom="0.67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 AYSUN</dc:creator>
  <cp:keywords/>
  <dc:description/>
  <cp:lastModifiedBy>İbrahim BABACAN</cp:lastModifiedBy>
  <cp:lastPrinted>2012-10-01T09:00:24Z</cp:lastPrinted>
  <dcterms:created xsi:type="dcterms:W3CDTF">1998-12-10T14:36:49Z</dcterms:created>
  <dcterms:modified xsi:type="dcterms:W3CDTF">2016-08-08T13:55:45Z</dcterms:modified>
  <cp:category/>
  <cp:version/>
  <cp:contentType/>
  <cp:contentStatus/>
</cp:coreProperties>
</file>