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igel\Desktop\PKD Ekonomik ve Sosyal Göstergeler\Güncellenmiş Dosyalar\PKD_Gönderilen\"/>
    </mc:Choice>
  </mc:AlternateContent>
  <bookViews>
    <workbookView xWindow="480" yWindow="75" windowWidth="18195" windowHeight="11820"/>
  </bookViews>
  <sheets>
    <sheet name="5-21 (Devam)" sheetId="1" r:id="rId1"/>
    <sheet name="Sayfa1" sheetId="2" r:id="rId2"/>
  </sheets>
  <definedNames>
    <definedName name="_xlnm.Print_Area" localSheetId="0">'5-21 (Devam)'!$B$4:$V$44</definedName>
  </definedNames>
  <calcPr calcId="152511"/>
</workbook>
</file>

<file path=xl/calcChain.xml><?xml version="1.0" encoding="utf-8"?>
<calcChain xmlns="http://schemas.openxmlformats.org/spreadsheetml/2006/main">
  <c r="U41" i="1" l="1"/>
  <c r="U40" i="1"/>
  <c r="U39" i="1"/>
  <c r="U33" i="1"/>
  <c r="U32" i="1"/>
  <c r="U31" i="1"/>
  <c r="U30" i="1"/>
  <c r="U29" i="1"/>
  <c r="U28" i="1"/>
  <c r="U26" i="1"/>
  <c r="U25" i="1"/>
  <c r="U24" i="1"/>
  <c r="R23" i="1"/>
  <c r="S23" i="1"/>
  <c r="T23" i="1"/>
  <c r="T36" i="1" s="1"/>
  <c r="T43" i="1" s="1"/>
  <c r="U15" i="1"/>
  <c r="T19" i="1"/>
  <c r="T8" i="1" s="1"/>
  <c r="S19" i="1"/>
  <c r="R19" i="1"/>
  <c r="U38" i="1"/>
  <c r="U16" i="1"/>
  <c r="U11" i="1"/>
  <c r="U9" i="1"/>
  <c r="R8" i="1"/>
  <c r="S8" i="1"/>
  <c r="S36" i="1" l="1"/>
  <c r="S43" i="1" s="1"/>
  <c r="R36" i="1"/>
  <c r="R43" i="1" s="1"/>
  <c r="U21" i="1" l="1"/>
  <c r="U10" i="1"/>
  <c r="Q19" i="1" l="1"/>
  <c r="U19" i="1" s="1"/>
  <c r="P19" i="1"/>
  <c r="O19" i="1"/>
  <c r="N19" i="1"/>
  <c r="N13" i="1" l="1"/>
  <c r="O13" i="1"/>
  <c r="O8" i="1" s="1"/>
  <c r="P13" i="1"/>
  <c r="P8" i="1" s="1"/>
  <c r="Q13" i="1"/>
  <c r="U13" i="1" s="1"/>
  <c r="O23" i="1"/>
  <c r="P23" i="1"/>
  <c r="Q23" i="1"/>
  <c r="N23" i="1"/>
  <c r="N8" i="1"/>
  <c r="U23" i="1" l="1"/>
  <c r="Q8" i="1"/>
  <c r="U8" i="1" s="1"/>
  <c r="O36" i="1"/>
  <c r="O43" i="1" s="1"/>
  <c r="P36" i="1"/>
  <c r="P43" i="1" s="1"/>
  <c r="N36" i="1"/>
  <c r="Q36" i="1" l="1"/>
  <c r="N43" i="1"/>
  <c r="Q43" i="1" l="1"/>
  <c r="U43" i="1" s="1"/>
  <c r="U36" i="1"/>
</calcChain>
</file>

<file path=xl/sharedStrings.xml><?xml version="1.0" encoding="utf-8"?>
<sst xmlns="http://schemas.openxmlformats.org/spreadsheetml/2006/main" count="74" uniqueCount="74">
  <si>
    <t xml:space="preserve"> (Bin Dolar)</t>
  </si>
  <si>
    <t>(In Thousands of US Dollar)</t>
  </si>
  <si>
    <t>ÖZELLEŞTİRME GELİRLERİ</t>
  </si>
  <si>
    <t>PRIVATIZATION REVENUES</t>
  </si>
  <si>
    <t xml:space="preserve">     Blok Satış</t>
  </si>
  <si>
    <t xml:space="preserve">   Block Sales</t>
  </si>
  <si>
    <t xml:space="preserve">     Halka Arz</t>
  </si>
  <si>
    <t xml:space="preserve">   Public Offering</t>
  </si>
  <si>
    <t xml:space="preserve">     İMKB'de Satış</t>
  </si>
  <si>
    <t xml:space="preserve">   Sale in ISE</t>
  </si>
  <si>
    <t xml:space="preserve">     Uluslararası Borsalarda Arz</t>
  </si>
  <si>
    <t xml:space="preserve">   International Offering</t>
  </si>
  <si>
    <t xml:space="preserve">     Tesis ve Varlık Satışı / Devri</t>
  </si>
  <si>
    <t xml:space="preserve">   Asset Sale</t>
  </si>
  <si>
    <t xml:space="preserve">     Rehinli Hisse Satış Geliri</t>
  </si>
  <si>
    <t xml:space="preserve">   Pledged Block Sale</t>
  </si>
  <si>
    <t xml:space="preserve">     Faiz Gelirleri</t>
  </si>
  <si>
    <t xml:space="preserve">   Interest Revenue</t>
  </si>
  <si>
    <t xml:space="preserve">     Bedelli Devir</t>
  </si>
  <si>
    <t xml:space="preserve">   Other Sales</t>
  </si>
  <si>
    <t xml:space="preserve">     Yarım Kalmış Tesis Satış Geliri</t>
  </si>
  <si>
    <t xml:space="preserve">   Incompleted Asset Sale</t>
  </si>
  <si>
    <t xml:space="preserve">     Kapsam. Kur. Verilen Borç Anapara Tahsilatı</t>
  </si>
  <si>
    <t xml:space="preserve">   Decrease in Receivables from SEEs</t>
  </si>
  <si>
    <t xml:space="preserve">     Diğer Gelirler</t>
  </si>
  <si>
    <t xml:space="preserve">   Other Revenues</t>
  </si>
  <si>
    <t xml:space="preserve">     Borçlanma</t>
  </si>
  <si>
    <t xml:space="preserve">   Borrowing</t>
  </si>
  <si>
    <t xml:space="preserve">     Özelleştirme Taksit Tahsilatı</t>
  </si>
  <si>
    <t xml:space="preserve">   Received Installment Payments </t>
  </si>
  <si>
    <t>ÖZELLEŞTİRME GİDERLERİ</t>
  </si>
  <si>
    <t>PRIVATIZATION EXPENSES</t>
  </si>
  <si>
    <t xml:space="preserve">     İlgili Kuruluşlara Ödeme</t>
  </si>
  <si>
    <t xml:space="preserve">   Payment to Brokers</t>
  </si>
  <si>
    <t xml:space="preserve">     Denetim - Danışmanlık Hizmetleri</t>
  </si>
  <si>
    <t xml:space="preserve">   Auditing &amp; Consulting Expenses</t>
  </si>
  <si>
    <t xml:space="preserve">     İlan ve reklam Giderleri</t>
  </si>
  <si>
    <t xml:space="preserve">   Advertisement Expenses</t>
  </si>
  <si>
    <t xml:space="preserve">     Sosyal Yardım Zammı Ödemeleri</t>
  </si>
  <si>
    <t xml:space="preserve">   Social Aid Payments</t>
  </si>
  <si>
    <t xml:space="preserve">     Borç Ödemeleri</t>
  </si>
  <si>
    <t xml:space="preserve">   Decrease in Liabilities</t>
  </si>
  <si>
    <t xml:space="preserve">     Özelleştirme Sonrası Personel Giderleri</t>
  </si>
  <si>
    <t xml:space="preserve">   Wages and Salaries after Privatization</t>
  </si>
  <si>
    <t xml:space="preserve">     Yüzde 30 Erken Emeklilik Prim Ödemeleri</t>
  </si>
  <si>
    <t xml:space="preserve">   30 Percent Early Retirement Payments</t>
  </si>
  <si>
    <t xml:space="preserve">     İş Kaybı Tazminatı</t>
  </si>
  <si>
    <t xml:space="preserve">   Special Job Loss Compensation</t>
  </si>
  <si>
    <t xml:space="preserve">     Diğer Giderler</t>
  </si>
  <si>
    <t xml:space="preserve">   Other Expenses</t>
  </si>
  <si>
    <t xml:space="preserve">   Increase in Receivables</t>
  </si>
  <si>
    <t xml:space="preserve">     İMKB'de Alımlar</t>
  </si>
  <si>
    <t xml:space="preserve">   Repurchase from ISE</t>
  </si>
  <si>
    <t>ÖZELLEŞTİRME GELİR - GİDER FARKI</t>
  </si>
  <si>
    <t>NET INCOME</t>
  </si>
  <si>
    <t xml:space="preserve">     Temettü Gelirleri</t>
  </si>
  <si>
    <t xml:space="preserve">   Dividend Income</t>
  </si>
  <si>
    <t xml:space="preserve">     Sermaye İştirakleri</t>
  </si>
  <si>
    <t xml:space="preserve">   Participation in Capital Increases</t>
  </si>
  <si>
    <t xml:space="preserve">     Hazine'ye Aktarma</t>
  </si>
  <si>
    <t xml:space="preserve">   Transfer to Treasury</t>
  </si>
  <si>
    <t xml:space="preserve">     İdari Bütçeye Aktarma</t>
  </si>
  <si>
    <t xml:space="preserve">   Transfer to Privatization Administration Budget</t>
  </si>
  <si>
    <t>ÖZELLEŞTİRME HESABI DENGESİ</t>
  </si>
  <si>
    <t>BALANCE OF PRIVATIZATION ACCOUNT</t>
  </si>
  <si>
    <t>KAYNAK: ÖİB</t>
  </si>
  <si>
    <t>SOURCE: PA</t>
  </si>
  <si>
    <t>TABLE 5.21 : PRIVATIZATION INCOME AND EXPENSES (CONTINUED)</t>
  </si>
  <si>
    <t xml:space="preserve">     Kredi Biçiminde Verilen Borçlar (Net)</t>
  </si>
  <si>
    <t>TABLO 5.21 : ÖZELLEŞTİRME GELİR VE GİDERLERİ (DEVAM) (TAHSİLAT)</t>
  </si>
  <si>
    <t>2015</t>
  </si>
  <si>
    <t>2016</t>
  </si>
  <si>
    <t>2017</t>
  </si>
  <si>
    <t xml:space="preserve"> 1985-2017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</si>
</sst>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₺_-;\-* #,##0.00\ _₺_-;_-* &quot;-&quot;??\ _₺_-;_-@_-"/>
    <numFmt numFmtId="164" formatCode="#,##0_);\(#,##0\)"/>
    <numFmt numFmtId="165" formatCode="#,##0.00_);\(#,##0.00\)"/>
    <numFmt numFmtId="166" formatCode="#,##0.0_);\(#,##0.0\)"/>
    <numFmt numFmtId="167" formatCode="_-* #,##0\ _₺_-;\-* #,##0\ _₺_-;_-* &quot;-&quot;??\ _₺_-;_-@_-"/>
  </numFmts>
  <fonts count="15" x14ac:knownFonts="1">
    <font>
      <sz val="12"/>
      <name val="Helv"/>
      <charset val="162"/>
    </font>
    <font>
      <sz val="12"/>
      <name val="Helv"/>
      <charset val="162"/>
    </font>
    <font>
      <b/>
      <sz val="11"/>
      <color indexed="8"/>
      <name val="Tahoma"/>
      <family val="2"/>
    </font>
    <font>
      <sz val="10"/>
      <color indexed="8"/>
      <name val="Tahoma"/>
      <family val="2"/>
      <charset val="162"/>
    </font>
    <font>
      <b/>
      <sz val="16"/>
      <color indexed="8"/>
      <name val="Tahoma"/>
      <family val="2"/>
      <charset val="162"/>
    </font>
    <font>
      <sz val="16"/>
      <color indexed="8"/>
      <name val="Tahoma"/>
      <family val="2"/>
      <charset val="162"/>
    </font>
    <font>
      <sz val="14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4"/>
      <name val="Tahoma"/>
      <family val="2"/>
      <charset val="162"/>
    </font>
    <font>
      <sz val="12"/>
      <color indexed="8"/>
      <name val="Tahoma"/>
      <family val="2"/>
      <charset val="162"/>
    </font>
    <font>
      <sz val="12"/>
      <name val="Tahoma"/>
      <family val="2"/>
    </font>
    <font>
      <sz val="10"/>
      <name val="Tahoma"/>
      <family val="2"/>
      <charset val="162"/>
    </font>
    <font>
      <b/>
      <sz val="14"/>
      <name val="Tahoma"/>
      <family val="2"/>
      <charset val="162"/>
    </font>
    <font>
      <sz val="12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 applyFill="1"/>
    <xf numFmtId="0" fontId="0" fillId="0" borderId="0" xfId="0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 applyBorder="1" applyAlignment="1">
      <alignment horizontal="right"/>
    </xf>
    <xf numFmtId="0" fontId="5" fillId="0" borderId="1" xfId="1" applyFont="1" applyFill="1" applyBorder="1"/>
    <xf numFmtId="0" fontId="6" fillId="0" borderId="1" xfId="1" applyFont="1" applyFill="1" applyBorder="1"/>
    <xf numFmtId="0" fontId="7" fillId="0" borderId="0" xfId="1" applyFont="1" applyFill="1" applyAlignment="1">
      <alignment horizontal="right"/>
    </xf>
    <xf numFmtId="0" fontId="8" fillId="0" borderId="2" xfId="1" applyFont="1" applyFill="1" applyBorder="1"/>
    <xf numFmtId="0" fontId="8" fillId="0" borderId="0" xfId="1" applyFont="1" applyFill="1" applyBorder="1"/>
    <xf numFmtId="0" fontId="6" fillId="0" borderId="3" xfId="1" applyFont="1" applyFill="1" applyBorder="1"/>
    <xf numFmtId="0" fontId="8" fillId="0" borderId="4" xfId="1" applyFont="1" applyFill="1" applyBorder="1"/>
    <xf numFmtId="0" fontId="8" fillId="0" borderId="1" xfId="1" applyFont="1" applyFill="1" applyBorder="1" applyAlignment="1">
      <alignment horizontal="right"/>
    </xf>
    <xf numFmtId="0" fontId="6" fillId="0" borderId="5" xfId="1" applyFont="1" applyFill="1" applyBorder="1"/>
    <xf numFmtId="164" fontId="8" fillId="0" borderId="6" xfId="1" applyNumberFormat="1" applyFont="1" applyFill="1" applyBorder="1" applyProtection="1"/>
    <xf numFmtId="3" fontId="6" fillId="0" borderId="0" xfId="1" applyNumberFormat="1" applyFont="1" applyFill="1" applyBorder="1" applyAlignment="1" applyProtection="1">
      <alignment horizontal="right"/>
    </xf>
    <xf numFmtId="3" fontId="8" fillId="0" borderId="7" xfId="1" applyNumberFormat="1" applyFont="1" applyFill="1" applyBorder="1" applyAlignment="1">
      <alignment horizontal="left" indent="1"/>
    </xf>
    <xf numFmtId="3" fontId="3" fillId="0" borderId="0" xfId="1" applyNumberFormat="1" applyFont="1" applyFill="1"/>
    <xf numFmtId="0" fontId="8" fillId="0" borderId="6" xfId="1" applyFont="1" applyFill="1" applyBorder="1"/>
    <xf numFmtId="3" fontId="6" fillId="0" borderId="0" xfId="1" applyNumberFormat="1" applyFont="1" applyFill="1" applyBorder="1"/>
    <xf numFmtId="3" fontId="9" fillId="0" borderId="0" xfId="1" applyNumberFormat="1" applyFont="1" applyFill="1" applyBorder="1"/>
    <xf numFmtId="164" fontId="8" fillId="0" borderId="4" xfId="1" applyNumberFormat="1" applyFont="1" applyFill="1" applyBorder="1" applyProtection="1"/>
    <xf numFmtId="3" fontId="6" fillId="0" borderId="1" xfId="1" applyNumberFormat="1" applyFont="1" applyFill="1" applyBorder="1" applyAlignment="1" applyProtection="1">
      <alignment horizontal="right"/>
    </xf>
    <xf numFmtId="3" fontId="8" fillId="0" borderId="5" xfId="1" applyNumberFormat="1" applyFont="1" applyFill="1" applyBorder="1" applyAlignment="1">
      <alignment horizontal="left" indent="1"/>
    </xf>
    <xf numFmtId="0" fontId="10" fillId="0" borderId="0" xfId="1" applyFont="1" applyFill="1"/>
    <xf numFmtId="3" fontId="10" fillId="0" borderId="0" xfId="1" applyNumberFormat="1" applyFont="1" applyFill="1"/>
    <xf numFmtId="0" fontId="10" fillId="0" borderId="0" xfId="1" applyFont="1" applyFill="1" applyAlignment="1">
      <alignment horizontal="right"/>
    </xf>
    <xf numFmtId="164" fontId="3" fillId="0" borderId="0" xfId="1" applyNumberFormat="1" applyFont="1" applyFill="1" applyProtection="1"/>
    <xf numFmtId="165" fontId="3" fillId="0" borderId="0" xfId="1" applyNumberFormat="1" applyFont="1" applyFill="1" applyProtection="1"/>
    <xf numFmtId="166" fontId="3" fillId="0" borderId="0" xfId="1" applyNumberFormat="1" applyFont="1" applyFill="1" applyProtection="1"/>
    <xf numFmtId="3" fontId="3" fillId="0" borderId="0" xfId="1" applyNumberFormat="1" applyFont="1" applyFill="1" applyBorder="1" applyAlignment="1" applyProtection="1">
      <alignment horizontal="right"/>
    </xf>
    <xf numFmtId="0" fontId="11" fillId="0" borderId="0" xfId="0" applyFont="1"/>
    <xf numFmtId="3" fontId="8" fillId="0" borderId="0" xfId="1" applyNumberFormat="1" applyFont="1" applyFill="1" applyBorder="1"/>
    <xf numFmtId="0" fontId="1" fillId="0" borderId="0" xfId="1" applyFont="1" applyFill="1"/>
    <xf numFmtId="0" fontId="12" fillId="0" borderId="0" xfId="1" applyFont="1" applyFill="1"/>
    <xf numFmtId="0" fontId="9" fillId="0" borderId="0" xfId="1" applyFont="1" applyFill="1"/>
    <xf numFmtId="0" fontId="9" fillId="0" borderId="1" xfId="1" applyFont="1" applyFill="1" applyBorder="1"/>
    <xf numFmtId="0" fontId="13" fillId="0" borderId="0" xfId="1" applyFont="1" applyFill="1" applyBorder="1"/>
    <xf numFmtId="0" fontId="13" fillId="0" borderId="1" xfId="1" applyFont="1" applyFill="1" applyBorder="1" applyAlignment="1">
      <alignment horizontal="right"/>
    </xf>
    <xf numFmtId="3" fontId="9" fillId="0" borderId="0" xfId="1" applyNumberFormat="1" applyFont="1" applyFill="1" applyBorder="1" applyAlignment="1" applyProtection="1">
      <alignment horizontal="right"/>
    </xf>
    <xf numFmtId="3" fontId="9" fillId="0" borderId="1" xfId="1" applyNumberFormat="1" applyFont="1" applyFill="1" applyBorder="1" applyAlignment="1" applyProtection="1">
      <alignment horizontal="right"/>
    </xf>
    <xf numFmtId="3" fontId="14" fillId="0" borderId="0" xfId="1" applyNumberFormat="1" applyFont="1" applyFill="1"/>
    <xf numFmtId="165" fontId="12" fillId="0" borderId="0" xfId="1" applyNumberFormat="1" applyFont="1" applyFill="1" applyProtection="1"/>
    <xf numFmtId="166" fontId="12" fillId="0" borderId="0" xfId="1" applyNumberFormat="1" applyFont="1" applyFill="1" applyProtection="1"/>
    <xf numFmtId="0" fontId="1" fillId="0" borderId="0" xfId="0" applyFont="1" applyFill="1"/>
    <xf numFmtId="3" fontId="11" fillId="0" borderId="0" xfId="0" applyNumberFormat="1" applyFont="1"/>
    <xf numFmtId="43" fontId="0" fillId="0" borderId="0" xfId="2" applyFont="1" applyFill="1"/>
    <xf numFmtId="3" fontId="0" fillId="0" borderId="0" xfId="0" applyNumberFormat="1" applyFill="1"/>
    <xf numFmtId="43" fontId="0" fillId="0" borderId="0" xfId="0" applyNumberFormat="1" applyFill="1"/>
    <xf numFmtId="0" fontId="8" fillId="0" borderId="1" xfId="1" quotePrefix="1" applyFont="1" applyFill="1" applyBorder="1" applyAlignment="1">
      <alignment horizontal="right"/>
    </xf>
    <xf numFmtId="3" fontId="6" fillId="0" borderId="0" xfId="1" applyNumberFormat="1" applyFont="1" applyFill="1"/>
    <xf numFmtId="167" fontId="6" fillId="0" borderId="1" xfId="2" applyNumberFormat="1" applyFont="1" applyFill="1" applyBorder="1"/>
    <xf numFmtId="0" fontId="2" fillId="0" borderId="0" xfId="1" applyFont="1" applyFill="1" applyAlignment="1">
      <alignment horizontal="center" vertical="center" textRotation="180"/>
    </xf>
  </cellXfs>
  <cellStyles count="3">
    <cellStyle name="Normal" xfId="0" builtinId="0"/>
    <cellStyle name="Normal_Sheet1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53"/>
  <sheetViews>
    <sheetView tabSelected="1" topLeftCell="A5" zoomScale="55" zoomScaleNormal="55" zoomScaleSheetLayoutView="50" workbookViewId="0">
      <selection activeCell="A2" sqref="A2:A45"/>
    </sheetView>
  </sheetViews>
  <sheetFormatPr defaultRowHeight="15.75" x14ac:dyDescent="0.25"/>
  <cols>
    <col min="1" max="1" width="6.21875" style="2" customWidth="1"/>
    <col min="2" max="2" width="55.5546875" style="2" customWidth="1"/>
    <col min="3" max="3" width="14.109375" style="2" customWidth="1"/>
    <col min="4" max="4" width="11.77734375" style="2" customWidth="1"/>
    <col min="5" max="5" width="14.109375" style="2" customWidth="1"/>
    <col min="6" max="7" width="11.88671875" style="2" customWidth="1"/>
    <col min="8" max="16" width="14.109375" style="2" customWidth="1"/>
    <col min="17" max="17" width="14.109375" style="2" bestFit="1" customWidth="1"/>
    <col min="18" max="20" width="14.109375" style="2" customWidth="1"/>
    <col min="21" max="21" width="15.44140625" style="47" bestFit="1" customWidth="1"/>
    <col min="22" max="22" width="57.6640625" style="2" customWidth="1"/>
    <col min="23" max="23" width="4.33203125" style="2" customWidth="1"/>
    <col min="24" max="24" width="16.6640625" style="2" bestFit="1" customWidth="1"/>
    <col min="25" max="25" width="8.88671875" style="2"/>
    <col min="26" max="26" width="9.5546875" style="34" bestFit="1" customWidth="1"/>
    <col min="27" max="252" width="8.88671875" style="34"/>
    <col min="253" max="253" width="38.21875" style="34" customWidth="1"/>
    <col min="254" max="262" width="7.109375" style="34" customWidth="1"/>
    <col min="263" max="263" width="9" style="34" customWidth="1"/>
    <col min="264" max="264" width="7.109375" style="34" customWidth="1"/>
    <col min="265" max="265" width="9.6640625" style="34" customWidth="1"/>
    <col min="266" max="266" width="7.109375" style="34" customWidth="1"/>
    <col min="267" max="267" width="9.21875" style="34" customWidth="1"/>
    <col min="268" max="269" width="7.109375" style="34" customWidth="1"/>
    <col min="270" max="271" width="7.6640625" style="34" customWidth="1"/>
    <col min="272" max="273" width="7.77734375" style="34" customWidth="1"/>
    <col min="274" max="275" width="7.6640625" style="34" bestFit="1" customWidth="1"/>
    <col min="276" max="276" width="8.77734375" style="34" customWidth="1"/>
    <col min="277" max="277" width="2.77734375" style="34" customWidth="1"/>
    <col min="278" max="278" width="40" style="34" customWidth="1"/>
    <col min="279" max="508" width="8.88671875" style="34"/>
    <col min="509" max="509" width="38.21875" style="34" customWidth="1"/>
    <col min="510" max="518" width="7.109375" style="34" customWidth="1"/>
    <col min="519" max="519" width="9" style="34" customWidth="1"/>
    <col min="520" max="520" width="7.109375" style="34" customWidth="1"/>
    <col min="521" max="521" width="9.6640625" style="34" customWidth="1"/>
    <col min="522" max="522" width="7.109375" style="34" customWidth="1"/>
    <col min="523" max="523" width="9.21875" style="34" customWidth="1"/>
    <col min="524" max="525" width="7.109375" style="34" customWidth="1"/>
    <col min="526" max="527" width="7.6640625" style="34" customWidth="1"/>
    <col min="528" max="529" width="7.77734375" style="34" customWidth="1"/>
    <col min="530" max="531" width="7.6640625" style="34" bestFit="1" customWidth="1"/>
    <col min="532" max="532" width="8.77734375" style="34" customWidth="1"/>
    <col min="533" max="533" width="2.77734375" style="34" customWidth="1"/>
    <col min="534" max="534" width="40" style="34" customWidth="1"/>
    <col min="535" max="764" width="8.88671875" style="34"/>
    <col min="765" max="765" width="38.21875" style="34" customWidth="1"/>
    <col min="766" max="774" width="7.109375" style="34" customWidth="1"/>
    <col min="775" max="775" width="9" style="34" customWidth="1"/>
    <col min="776" max="776" width="7.109375" style="34" customWidth="1"/>
    <col min="777" max="777" width="9.6640625" style="34" customWidth="1"/>
    <col min="778" max="778" width="7.109375" style="34" customWidth="1"/>
    <col min="779" max="779" width="9.21875" style="34" customWidth="1"/>
    <col min="780" max="781" width="7.109375" style="34" customWidth="1"/>
    <col min="782" max="783" width="7.6640625" style="34" customWidth="1"/>
    <col min="784" max="785" width="7.77734375" style="34" customWidth="1"/>
    <col min="786" max="787" width="7.6640625" style="34" bestFit="1" customWidth="1"/>
    <col min="788" max="788" width="8.77734375" style="34" customWidth="1"/>
    <col min="789" max="789" width="2.77734375" style="34" customWidth="1"/>
    <col min="790" max="790" width="40" style="34" customWidth="1"/>
    <col min="791" max="1020" width="8.88671875" style="34"/>
    <col min="1021" max="1021" width="38.21875" style="34" customWidth="1"/>
    <col min="1022" max="1030" width="7.109375" style="34" customWidth="1"/>
    <col min="1031" max="1031" width="9" style="34" customWidth="1"/>
    <col min="1032" max="1032" width="7.109375" style="34" customWidth="1"/>
    <col min="1033" max="1033" width="9.6640625" style="34" customWidth="1"/>
    <col min="1034" max="1034" width="7.109375" style="34" customWidth="1"/>
    <col min="1035" max="1035" width="9.21875" style="34" customWidth="1"/>
    <col min="1036" max="1037" width="7.109375" style="34" customWidth="1"/>
    <col min="1038" max="1039" width="7.6640625" style="34" customWidth="1"/>
    <col min="1040" max="1041" width="7.77734375" style="34" customWidth="1"/>
    <col min="1042" max="1043" width="7.6640625" style="34" bestFit="1" customWidth="1"/>
    <col min="1044" max="1044" width="8.77734375" style="34" customWidth="1"/>
    <col min="1045" max="1045" width="2.77734375" style="34" customWidth="1"/>
    <col min="1046" max="1046" width="40" style="34" customWidth="1"/>
    <col min="1047" max="1276" width="8.88671875" style="34"/>
    <col min="1277" max="1277" width="38.21875" style="34" customWidth="1"/>
    <col min="1278" max="1286" width="7.109375" style="34" customWidth="1"/>
    <col min="1287" max="1287" width="9" style="34" customWidth="1"/>
    <col min="1288" max="1288" width="7.109375" style="34" customWidth="1"/>
    <col min="1289" max="1289" width="9.6640625" style="34" customWidth="1"/>
    <col min="1290" max="1290" width="7.109375" style="34" customWidth="1"/>
    <col min="1291" max="1291" width="9.21875" style="34" customWidth="1"/>
    <col min="1292" max="1293" width="7.109375" style="34" customWidth="1"/>
    <col min="1294" max="1295" width="7.6640625" style="34" customWidth="1"/>
    <col min="1296" max="1297" width="7.77734375" style="34" customWidth="1"/>
    <col min="1298" max="1299" width="7.6640625" style="34" bestFit="1" customWidth="1"/>
    <col min="1300" max="1300" width="8.77734375" style="34" customWidth="1"/>
    <col min="1301" max="1301" width="2.77734375" style="34" customWidth="1"/>
    <col min="1302" max="1302" width="40" style="34" customWidth="1"/>
    <col min="1303" max="1532" width="8.88671875" style="34"/>
    <col min="1533" max="1533" width="38.21875" style="34" customWidth="1"/>
    <col min="1534" max="1542" width="7.109375" style="34" customWidth="1"/>
    <col min="1543" max="1543" width="9" style="34" customWidth="1"/>
    <col min="1544" max="1544" width="7.109375" style="34" customWidth="1"/>
    <col min="1545" max="1545" width="9.6640625" style="34" customWidth="1"/>
    <col min="1546" max="1546" width="7.109375" style="34" customWidth="1"/>
    <col min="1547" max="1547" width="9.21875" style="34" customWidth="1"/>
    <col min="1548" max="1549" width="7.109375" style="34" customWidth="1"/>
    <col min="1550" max="1551" width="7.6640625" style="34" customWidth="1"/>
    <col min="1552" max="1553" width="7.77734375" style="34" customWidth="1"/>
    <col min="1554" max="1555" width="7.6640625" style="34" bestFit="1" customWidth="1"/>
    <col min="1556" max="1556" width="8.77734375" style="34" customWidth="1"/>
    <col min="1557" max="1557" width="2.77734375" style="34" customWidth="1"/>
    <col min="1558" max="1558" width="40" style="34" customWidth="1"/>
    <col min="1559" max="1788" width="8.88671875" style="34"/>
    <col min="1789" max="1789" width="38.21875" style="34" customWidth="1"/>
    <col min="1790" max="1798" width="7.109375" style="34" customWidth="1"/>
    <col min="1799" max="1799" width="9" style="34" customWidth="1"/>
    <col min="1800" max="1800" width="7.109375" style="34" customWidth="1"/>
    <col min="1801" max="1801" width="9.6640625" style="34" customWidth="1"/>
    <col min="1802" max="1802" width="7.109375" style="34" customWidth="1"/>
    <col min="1803" max="1803" width="9.21875" style="34" customWidth="1"/>
    <col min="1804" max="1805" width="7.109375" style="34" customWidth="1"/>
    <col min="1806" max="1807" width="7.6640625" style="34" customWidth="1"/>
    <col min="1808" max="1809" width="7.77734375" style="34" customWidth="1"/>
    <col min="1810" max="1811" width="7.6640625" style="34" bestFit="1" customWidth="1"/>
    <col min="1812" max="1812" width="8.77734375" style="34" customWidth="1"/>
    <col min="1813" max="1813" width="2.77734375" style="34" customWidth="1"/>
    <col min="1814" max="1814" width="40" style="34" customWidth="1"/>
    <col min="1815" max="2044" width="8.88671875" style="34"/>
    <col min="2045" max="2045" width="38.21875" style="34" customWidth="1"/>
    <col min="2046" max="2054" width="7.109375" style="34" customWidth="1"/>
    <col min="2055" max="2055" width="9" style="34" customWidth="1"/>
    <col min="2056" max="2056" width="7.109375" style="34" customWidth="1"/>
    <col min="2057" max="2057" width="9.6640625" style="34" customWidth="1"/>
    <col min="2058" max="2058" width="7.109375" style="34" customWidth="1"/>
    <col min="2059" max="2059" width="9.21875" style="34" customWidth="1"/>
    <col min="2060" max="2061" width="7.109375" style="34" customWidth="1"/>
    <col min="2062" max="2063" width="7.6640625" style="34" customWidth="1"/>
    <col min="2064" max="2065" width="7.77734375" style="34" customWidth="1"/>
    <col min="2066" max="2067" width="7.6640625" style="34" bestFit="1" customWidth="1"/>
    <col min="2068" max="2068" width="8.77734375" style="34" customWidth="1"/>
    <col min="2069" max="2069" width="2.77734375" style="34" customWidth="1"/>
    <col min="2070" max="2070" width="40" style="34" customWidth="1"/>
    <col min="2071" max="2300" width="8.88671875" style="34"/>
    <col min="2301" max="2301" width="38.21875" style="34" customWidth="1"/>
    <col min="2302" max="2310" width="7.109375" style="34" customWidth="1"/>
    <col min="2311" max="2311" width="9" style="34" customWidth="1"/>
    <col min="2312" max="2312" width="7.109375" style="34" customWidth="1"/>
    <col min="2313" max="2313" width="9.6640625" style="34" customWidth="1"/>
    <col min="2314" max="2314" width="7.109375" style="34" customWidth="1"/>
    <col min="2315" max="2315" width="9.21875" style="34" customWidth="1"/>
    <col min="2316" max="2317" width="7.109375" style="34" customWidth="1"/>
    <col min="2318" max="2319" width="7.6640625" style="34" customWidth="1"/>
    <col min="2320" max="2321" width="7.77734375" style="34" customWidth="1"/>
    <col min="2322" max="2323" width="7.6640625" style="34" bestFit="1" customWidth="1"/>
    <col min="2324" max="2324" width="8.77734375" style="34" customWidth="1"/>
    <col min="2325" max="2325" width="2.77734375" style="34" customWidth="1"/>
    <col min="2326" max="2326" width="40" style="34" customWidth="1"/>
    <col min="2327" max="2556" width="8.88671875" style="34"/>
    <col min="2557" max="2557" width="38.21875" style="34" customWidth="1"/>
    <col min="2558" max="2566" width="7.109375" style="34" customWidth="1"/>
    <col min="2567" max="2567" width="9" style="34" customWidth="1"/>
    <col min="2568" max="2568" width="7.109375" style="34" customWidth="1"/>
    <col min="2569" max="2569" width="9.6640625" style="34" customWidth="1"/>
    <col min="2570" max="2570" width="7.109375" style="34" customWidth="1"/>
    <col min="2571" max="2571" width="9.21875" style="34" customWidth="1"/>
    <col min="2572" max="2573" width="7.109375" style="34" customWidth="1"/>
    <col min="2574" max="2575" width="7.6640625" style="34" customWidth="1"/>
    <col min="2576" max="2577" width="7.77734375" style="34" customWidth="1"/>
    <col min="2578" max="2579" width="7.6640625" style="34" bestFit="1" customWidth="1"/>
    <col min="2580" max="2580" width="8.77734375" style="34" customWidth="1"/>
    <col min="2581" max="2581" width="2.77734375" style="34" customWidth="1"/>
    <col min="2582" max="2582" width="40" style="34" customWidth="1"/>
    <col min="2583" max="2812" width="8.88671875" style="34"/>
    <col min="2813" max="2813" width="38.21875" style="34" customWidth="1"/>
    <col min="2814" max="2822" width="7.109375" style="34" customWidth="1"/>
    <col min="2823" max="2823" width="9" style="34" customWidth="1"/>
    <col min="2824" max="2824" width="7.109375" style="34" customWidth="1"/>
    <col min="2825" max="2825" width="9.6640625" style="34" customWidth="1"/>
    <col min="2826" max="2826" width="7.109375" style="34" customWidth="1"/>
    <col min="2827" max="2827" width="9.21875" style="34" customWidth="1"/>
    <col min="2828" max="2829" width="7.109375" style="34" customWidth="1"/>
    <col min="2830" max="2831" width="7.6640625" style="34" customWidth="1"/>
    <col min="2832" max="2833" width="7.77734375" style="34" customWidth="1"/>
    <col min="2834" max="2835" width="7.6640625" style="34" bestFit="1" customWidth="1"/>
    <col min="2836" max="2836" width="8.77734375" style="34" customWidth="1"/>
    <col min="2837" max="2837" width="2.77734375" style="34" customWidth="1"/>
    <col min="2838" max="2838" width="40" style="34" customWidth="1"/>
    <col min="2839" max="3068" width="8.88671875" style="34"/>
    <col min="3069" max="3069" width="38.21875" style="34" customWidth="1"/>
    <col min="3070" max="3078" width="7.109375" style="34" customWidth="1"/>
    <col min="3079" max="3079" width="9" style="34" customWidth="1"/>
    <col min="3080" max="3080" width="7.109375" style="34" customWidth="1"/>
    <col min="3081" max="3081" width="9.6640625" style="34" customWidth="1"/>
    <col min="3082" max="3082" width="7.109375" style="34" customWidth="1"/>
    <col min="3083" max="3083" width="9.21875" style="34" customWidth="1"/>
    <col min="3084" max="3085" width="7.109375" style="34" customWidth="1"/>
    <col min="3086" max="3087" width="7.6640625" style="34" customWidth="1"/>
    <col min="3088" max="3089" width="7.77734375" style="34" customWidth="1"/>
    <col min="3090" max="3091" width="7.6640625" style="34" bestFit="1" customWidth="1"/>
    <col min="3092" max="3092" width="8.77734375" style="34" customWidth="1"/>
    <col min="3093" max="3093" width="2.77734375" style="34" customWidth="1"/>
    <col min="3094" max="3094" width="40" style="34" customWidth="1"/>
    <col min="3095" max="3324" width="8.88671875" style="34"/>
    <col min="3325" max="3325" width="38.21875" style="34" customWidth="1"/>
    <col min="3326" max="3334" width="7.109375" style="34" customWidth="1"/>
    <col min="3335" max="3335" width="9" style="34" customWidth="1"/>
    <col min="3336" max="3336" width="7.109375" style="34" customWidth="1"/>
    <col min="3337" max="3337" width="9.6640625" style="34" customWidth="1"/>
    <col min="3338" max="3338" width="7.109375" style="34" customWidth="1"/>
    <col min="3339" max="3339" width="9.21875" style="34" customWidth="1"/>
    <col min="3340" max="3341" width="7.109375" style="34" customWidth="1"/>
    <col min="3342" max="3343" width="7.6640625" style="34" customWidth="1"/>
    <col min="3344" max="3345" width="7.77734375" style="34" customWidth="1"/>
    <col min="3346" max="3347" width="7.6640625" style="34" bestFit="1" customWidth="1"/>
    <col min="3348" max="3348" width="8.77734375" style="34" customWidth="1"/>
    <col min="3349" max="3349" width="2.77734375" style="34" customWidth="1"/>
    <col min="3350" max="3350" width="40" style="34" customWidth="1"/>
    <col min="3351" max="3580" width="8.88671875" style="34"/>
    <col min="3581" max="3581" width="38.21875" style="34" customWidth="1"/>
    <col min="3582" max="3590" width="7.109375" style="34" customWidth="1"/>
    <col min="3591" max="3591" width="9" style="34" customWidth="1"/>
    <col min="3592" max="3592" width="7.109375" style="34" customWidth="1"/>
    <col min="3593" max="3593" width="9.6640625" style="34" customWidth="1"/>
    <col min="3594" max="3594" width="7.109375" style="34" customWidth="1"/>
    <col min="3595" max="3595" width="9.21875" style="34" customWidth="1"/>
    <col min="3596" max="3597" width="7.109375" style="34" customWidth="1"/>
    <col min="3598" max="3599" width="7.6640625" style="34" customWidth="1"/>
    <col min="3600" max="3601" width="7.77734375" style="34" customWidth="1"/>
    <col min="3602" max="3603" width="7.6640625" style="34" bestFit="1" customWidth="1"/>
    <col min="3604" max="3604" width="8.77734375" style="34" customWidth="1"/>
    <col min="3605" max="3605" width="2.77734375" style="34" customWidth="1"/>
    <col min="3606" max="3606" width="40" style="34" customWidth="1"/>
    <col min="3607" max="3836" width="8.88671875" style="34"/>
    <col min="3837" max="3837" width="38.21875" style="34" customWidth="1"/>
    <col min="3838" max="3846" width="7.109375" style="34" customWidth="1"/>
    <col min="3847" max="3847" width="9" style="34" customWidth="1"/>
    <col min="3848" max="3848" width="7.109375" style="34" customWidth="1"/>
    <col min="3849" max="3849" width="9.6640625" style="34" customWidth="1"/>
    <col min="3850" max="3850" width="7.109375" style="34" customWidth="1"/>
    <col min="3851" max="3851" width="9.21875" style="34" customWidth="1"/>
    <col min="3852" max="3853" width="7.109375" style="34" customWidth="1"/>
    <col min="3854" max="3855" width="7.6640625" style="34" customWidth="1"/>
    <col min="3856" max="3857" width="7.77734375" style="34" customWidth="1"/>
    <col min="3858" max="3859" width="7.6640625" style="34" bestFit="1" customWidth="1"/>
    <col min="3860" max="3860" width="8.77734375" style="34" customWidth="1"/>
    <col min="3861" max="3861" width="2.77734375" style="34" customWidth="1"/>
    <col min="3862" max="3862" width="40" style="34" customWidth="1"/>
    <col min="3863" max="4092" width="8.88671875" style="34"/>
    <col min="4093" max="4093" width="38.21875" style="34" customWidth="1"/>
    <col min="4094" max="4102" width="7.109375" style="34" customWidth="1"/>
    <col min="4103" max="4103" width="9" style="34" customWidth="1"/>
    <col min="4104" max="4104" width="7.109375" style="34" customWidth="1"/>
    <col min="4105" max="4105" width="9.6640625" style="34" customWidth="1"/>
    <col min="4106" max="4106" width="7.109375" style="34" customWidth="1"/>
    <col min="4107" max="4107" width="9.21875" style="34" customWidth="1"/>
    <col min="4108" max="4109" width="7.109375" style="34" customWidth="1"/>
    <col min="4110" max="4111" width="7.6640625" style="34" customWidth="1"/>
    <col min="4112" max="4113" width="7.77734375" style="34" customWidth="1"/>
    <col min="4114" max="4115" width="7.6640625" style="34" bestFit="1" customWidth="1"/>
    <col min="4116" max="4116" width="8.77734375" style="34" customWidth="1"/>
    <col min="4117" max="4117" width="2.77734375" style="34" customWidth="1"/>
    <col min="4118" max="4118" width="40" style="34" customWidth="1"/>
    <col min="4119" max="4348" width="8.88671875" style="34"/>
    <col min="4349" max="4349" width="38.21875" style="34" customWidth="1"/>
    <col min="4350" max="4358" width="7.109375" style="34" customWidth="1"/>
    <col min="4359" max="4359" width="9" style="34" customWidth="1"/>
    <col min="4360" max="4360" width="7.109375" style="34" customWidth="1"/>
    <col min="4361" max="4361" width="9.6640625" style="34" customWidth="1"/>
    <col min="4362" max="4362" width="7.109375" style="34" customWidth="1"/>
    <col min="4363" max="4363" width="9.21875" style="34" customWidth="1"/>
    <col min="4364" max="4365" width="7.109375" style="34" customWidth="1"/>
    <col min="4366" max="4367" width="7.6640625" style="34" customWidth="1"/>
    <col min="4368" max="4369" width="7.77734375" style="34" customWidth="1"/>
    <col min="4370" max="4371" width="7.6640625" style="34" bestFit="1" customWidth="1"/>
    <col min="4372" max="4372" width="8.77734375" style="34" customWidth="1"/>
    <col min="4373" max="4373" width="2.77734375" style="34" customWidth="1"/>
    <col min="4374" max="4374" width="40" style="34" customWidth="1"/>
    <col min="4375" max="4604" width="8.88671875" style="34"/>
    <col min="4605" max="4605" width="38.21875" style="34" customWidth="1"/>
    <col min="4606" max="4614" width="7.109375" style="34" customWidth="1"/>
    <col min="4615" max="4615" width="9" style="34" customWidth="1"/>
    <col min="4616" max="4616" width="7.109375" style="34" customWidth="1"/>
    <col min="4617" max="4617" width="9.6640625" style="34" customWidth="1"/>
    <col min="4618" max="4618" width="7.109375" style="34" customWidth="1"/>
    <col min="4619" max="4619" width="9.21875" style="34" customWidth="1"/>
    <col min="4620" max="4621" width="7.109375" style="34" customWidth="1"/>
    <col min="4622" max="4623" width="7.6640625" style="34" customWidth="1"/>
    <col min="4624" max="4625" width="7.77734375" style="34" customWidth="1"/>
    <col min="4626" max="4627" width="7.6640625" style="34" bestFit="1" customWidth="1"/>
    <col min="4628" max="4628" width="8.77734375" style="34" customWidth="1"/>
    <col min="4629" max="4629" width="2.77734375" style="34" customWidth="1"/>
    <col min="4630" max="4630" width="40" style="34" customWidth="1"/>
    <col min="4631" max="4860" width="8.88671875" style="34"/>
    <col min="4861" max="4861" width="38.21875" style="34" customWidth="1"/>
    <col min="4862" max="4870" width="7.109375" style="34" customWidth="1"/>
    <col min="4871" max="4871" width="9" style="34" customWidth="1"/>
    <col min="4872" max="4872" width="7.109375" style="34" customWidth="1"/>
    <col min="4873" max="4873" width="9.6640625" style="34" customWidth="1"/>
    <col min="4874" max="4874" width="7.109375" style="34" customWidth="1"/>
    <col min="4875" max="4875" width="9.21875" style="34" customWidth="1"/>
    <col min="4876" max="4877" width="7.109375" style="34" customWidth="1"/>
    <col min="4878" max="4879" width="7.6640625" style="34" customWidth="1"/>
    <col min="4880" max="4881" width="7.77734375" style="34" customWidth="1"/>
    <col min="4882" max="4883" width="7.6640625" style="34" bestFit="1" customWidth="1"/>
    <col min="4884" max="4884" width="8.77734375" style="34" customWidth="1"/>
    <col min="4885" max="4885" width="2.77734375" style="34" customWidth="1"/>
    <col min="4886" max="4886" width="40" style="34" customWidth="1"/>
    <col min="4887" max="5116" width="8.88671875" style="34"/>
    <col min="5117" max="5117" width="38.21875" style="34" customWidth="1"/>
    <col min="5118" max="5126" width="7.109375" style="34" customWidth="1"/>
    <col min="5127" max="5127" width="9" style="34" customWidth="1"/>
    <col min="5128" max="5128" width="7.109375" style="34" customWidth="1"/>
    <col min="5129" max="5129" width="9.6640625" style="34" customWidth="1"/>
    <col min="5130" max="5130" width="7.109375" style="34" customWidth="1"/>
    <col min="5131" max="5131" width="9.21875" style="34" customWidth="1"/>
    <col min="5132" max="5133" width="7.109375" style="34" customWidth="1"/>
    <col min="5134" max="5135" width="7.6640625" style="34" customWidth="1"/>
    <col min="5136" max="5137" width="7.77734375" style="34" customWidth="1"/>
    <col min="5138" max="5139" width="7.6640625" style="34" bestFit="1" customWidth="1"/>
    <col min="5140" max="5140" width="8.77734375" style="34" customWidth="1"/>
    <col min="5141" max="5141" width="2.77734375" style="34" customWidth="1"/>
    <col min="5142" max="5142" width="40" style="34" customWidth="1"/>
    <col min="5143" max="5372" width="8.88671875" style="34"/>
    <col min="5373" max="5373" width="38.21875" style="34" customWidth="1"/>
    <col min="5374" max="5382" width="7.109375" style="34" customWidth="1"/>
    <col min="5383" max="5383" width="9" style="34" customWidth="1"/>
    <col min="5384" max="5384" width="7.109375" style="34" customWidth="1"/>
    <col min="5385" max="5385" width="9.6640625" style="34" customWidth="1"/>
    <col min="5386" max="5386" width="7.109375" style="34" customWidth="1"/>
    <col min="5387" max="5387" width="9.21875" style="34" customWidth="1"/>
    <col min="5388" max="5389" width="7.109375" style="34" customWidth="1"/>
    <col min="5390" max="5391" width="7.6640625" style="34" customWidth="1"/>
    <col min="5392" max="5393" width="7.77734375" style="34" customWidth="1"/>
    <col min="5394" max="5395" width="7.6640625" style="34" bestFit="1" customWidth="1"/>
    <col min="5396" max="5396" width="8.77734375" style="34" customWidth="1"/>
    <col min="5397" max="5397" width="2.77734375" style="34" customWidth="1"/>
    <col min="5398" max="5398" width="40" style="34" customWidth="1"/>
    <col min="5399" max="5628" width="8.88671875" style="34"/>
    <col min="5629" max="5629" width="38.21875" style="34" customWidth="1"/>
    <col min="5630" max="5638" width="7.109375" style="34" customWidth="1"/>
    <col min="5639" max="5639" width="9" style="34" customWidth="1"/>
    <col min="5640" max="5640" width="7.109375" style="34" customWidth="1"/>
    <col min="5641" max="5641" width="9.6640625" style="34" customWidth="1"/>
    <col min="5642" max="5642" width="7.109375" style="34" customWidth="1"/>
    <col min="5643" max="5643" width="9.21875" style="34" customWidth="1"/>
    <col min="5644" max="5645" width="7.109375" style="34" customWidth="1"/>
    <col min="5646" max="5647" width="7.6640625" style="34" customWidth="1"/>
    <col min="5648" max="5649" width="7.77734375" style="34" customWidth="1"/>
    <col min="5650" max="5651" width="7.6640625" style="34" bestFit="1" customWidth="1"/>
    <col min="5652" max="5652" width="8.77734375" style="34" customWidth="1"/>
    <col min="5653" max="5653" width="2.77734375" style="34" customWidth="1"/>
    <col min="5654" max="5654" width="40" style="34" customWidth="1"/>
    <col min="5655" max="5884" width="8.88671875" style="34"/>
    <col min="5885" max="5885" width="38.21875" style="34" customWidth="1"/>
    <col min="5886" max="5894" width="7.109375" style="34" customWidth="1"/>
    <col min="5895" max="5895" width="9" style="34" customWidth="1"/>
    <col min="5896" max="5896" width="7.109375" style="34" customWidth="1"/>
    <col min="5897" max="5897" width="9.6640625" style="34" customWidth="1"/>
    <col min="5898" max="5898" width="7.109375" style="34" customWidth="1"/>
    <col min="5899" max="5899" width="9.21875" style="34" customWidth="1"/>
    <col min="5900" max="5901" width="7.109375" style="34" customWidth="1"/>
    <col min="5902" max="5903" width="7.6640625" style="34" customWidth="1"/>
    <col min="5904" max="5905" width="7.77734375" style="34" customWidth="1"/>
    <col min="5906" max="5907" width="7.6640625" style="34" bestFit="1" customWidth="1"/>
    <col min="5908" max="5908" width="8.77734375" style="34" customWidth="1"/>
    <col min="5909" max="5909" width="2.77734375" style="34" customWidth="1"/>
    <col min="5910" max="5910" width="40" style="34" customWidth="1"/>
    <col min="5911" max="6140" width="8.88671875" style="34"/>
    <col min="6141" max="6141" width="38.21875" style="34" customWidth="1"/>
    <col min="6142" max="6150" width="7.109375" style="34" customWidth="1"/>
    <col min="6151" max="6151" width="9" style="34" customWidth="1"/>
    <col min="6152" max="6152" width="7.109375" style="34" customWidth="1"/>
    <col min="6153" max="6153" width="9.6640625" style="34" customWidth="1"/>
    <col min="6154" max="6154" width="7.109375" style="34" customWidth="1"/>
    <col min="6155" max="6155" width="9.21875" style="34" customWidth="1"/>
    <col min="6156" max="6157" width="7.109375" style="34" customWidth="1"/>
    <col min="6158" max="6159" width="7.6640625" style="34" customWidth="1"/>
    <col min="6160" max="6161" width="7.77734375" style="34" customWidth="1"/>
    <col min="6162" max="6163" width="7.6640625" style="34" bestFit="1" customWidth="1"/>
    <col min="6164" max="6164" width="8.77734375" style="34" customWidth="1"/>
    <col min="6165" max="6165" width="2.77734375" style="34" customWidth="1"/>
    <col min="6166" max="6166" width="40" style="34" customWidth="1"/>
    <col min="6167" max="6396" width="8.88671875" style="34"/>
    <col min="6397" max="6397" width="38.21875" style="34" customWidth="1"/>
    <col min="6398" max="6406" width="7.109375" style="34" customWidth="1"/>
    <col min="6407" max="6407" width="9" style="34" customWidth="1"/>
    <col min="6408" max="6408" width="7.109375" style="34" customWidth="1"/>
    <col min="6409" max="6409" width="9.6640625" style="34" customWidth="1"/>
    <col min="6410" max="6410" width="7.109375" style="34" customWidth="1"/>
    <col min="6411" max="6411" width="9.21875" style="34" customWidth="1"/>
    <col min="6412" max="6413" width="7.109375" style="34" customWidth="1"/>
    <col min="6414" max="6415" width="7.6640625" style="34" customWidth="1"/>
    <col min="6416" max="6417" width="7.77734375" style="34" customWidth="1"/>
    <col min="6418" max="6419" width="7.6640625" style="34" bestFit="1" customWidth="1"/>
    <col min="6420" max="6420" width="8.77734375" style="34" customWidth="1"/>
    <col min="6421" max="6421" width="2.77734375" style="34" customWidth="1"/>
    <col min="6422" max="6422" width="40" style="34" customWidth="1"/>
    <col min="6423" max="6652" width="8.88671875" style="34"/>
    <col min="6653" max="6653" width="38.21875" style="34" customWidth="1"/>
    <col min="6654" max="6662" width="7.109375" style="34" customWidth="1"/>
    <col min="6663" max="6663" width="9" style="34" customWidth="1"/>
    <col min="6664" max="6664" width="7.109375" style="34" customWidth="1"/>
    <col min="6665" max="6665" width="9.6640625" style="34" customWidth="1"/>
    <col min="6666" max="6666" width="7.109375" style="34" customWidth="1"/>
    <col min="6667" max="6667" width="9.21875" style="34" customWidth="1"/>
    <col min="6668" max="6669" width="7.109375" style="34" customWidth="1"/>
    <col min="6670" max="6671" width="7.6640625" style="34" customWidth="1"/>
    <col min="6672" max="6673" width="7.77734375" style="34" customWidth="1"/>
    <col min="6674" max="6675" width="7.6640625" style="34" bestFit="1" customWidth="1"/>
    <col min="6676" max="6676" width="8.77734375" style="34" customWidth="1"/>
    <col min="6677" max="6677" width="2.77734375" style="34" customWidth="1"/>
    <col min="6678" max="6678" width="40" style="34" customWidth="1"/>
    <col min="6679" max="6908" width="8.88671875" style="34"/>
    <col min="6909" max="6909" width="38.21875" style="34" customWidth="1"/>
    <col min="6910" max="6918" width="7.109375" style="34" customWidth="1"/>
    <col min="6919" max="6919" width="9" style="34" customWidth="1"/>
    <col min="6920" max="6920" width="7.109375" style="34" customWidth="1"/>
    <col min="6921" max="6921" width="9.6640625" style="34" customWidth="1"/>
    <col min="6922" max="6922" width="7.109375" style="34" customWidth="1"/>
    <col min="6923" max="6923" width="9.21875" style="34" customWidth="1"/>
    <col min="6924" max="6925" width="7.109375" style="34" customWidth="1"/>
    <col min="6926" max="6927" width="7.6640625" style="34" customWidth="1"/>
    <col min="6928" max="6929" width="7.77734375" style="34" customWidth="1"/>
    <col min="6930" max="6931" width="7.6640625" style="34" bestFit="1" customWidth="1"/>
    <col min="6932" max="6932" width="8.77734375" style="34" customWidth="1"/>
    <col min="6933" max="6933" width="2.77734375" style="34" customWidth="1"/>
    <col min="6934" max="6934" width="40" style="34" customWidth="1"/>
    <col min="6935" max="7164" width="8.88671875" style="34"/>
    <col min="7165" max="7165" width="38.21875" style="34" customWidth="1"/>
    <col min="7166" max="7174" width="7.109375" style="34" customWidth="1"/>
    <col min="7175" max="7175" width="9" style="34" customWidth="1"/>
    <col min="7176" max="7176" width="7.109375" style="34" customWidth="1"/>
    <col min="7177" max="7177" width="9.6640625" style="34" customWidth="1"/>
    <col min="7178" max="7178" width="7.109375" style="34" customWidth="1"/>
    <col min="7179" max="7179" width="9.21875" style="34" customWidth="1"/>
    <col min="7180" max="7181" width="7.109375" style="34" customWidth="1"/>
    <col min="7182" max="7183" width="7.6640625" style="34" customWidth="1"/>
    <col min="7184" max="7185" width="7.77734375" style="34" customWidth="1"/>
    <col min="7186" max="7187" width="7.6640625" style="34" bestFit="1" customWidth="1"/>
    <col min="7188" max="7188" width="8.77734375" style="34" customWidth="1"/>
    <col min="7189" max="7189" width="2.77734375" style="34" customWidth="1"/>
    <col min="7190" max="7190" width="40" style="34" customWidth="1"/>
    <col min="7191" max="7420" width="8.88671875" style="34"/>
    <col min="7421" max="7421" width="38.21875" style="34" customWidth="1"/>
    <col min="7422" max="7430" width="7.109375" style="34" customWidth="1"/>
    <col min="7431" max="7431" width="9" style="34" customWidth="1"/>
    <col min="7432" max="7432" width="7.109375" style="34" customWidth="1"/>
    <col min="7433" max="7433" width="9.6640625" style="34" customWidth="1"/>
    <col min="7434" max="7434" width="7.109375" style="34" customWidth="1"/>
    <col min="7435" max="7435" width="9.21875" style="34" customWidth="1"/>
    <col min="7436" max="7437" width="7.109375" style="34" customWidth="1"/>
    <col min="7438" max="7439" width="7.6640625" style="34" customWidth="1"/>
    <col min="7440" max="7441" width="7.77734375" style="34" customWidth="1"/>
    <col min="7442" max="7443" width="7.6640625" style="34" bestFit="1" customWidth="1"/>
    <col min="7444" max="7444" width="8.77734375" style="34" customWidth="1"/>
    <col min="7445" max="7445" width="2.77734375" style="34" customWidth="1"/>
    <col min="7446" max="7446" width="40" style="34" customWidth="1"/>
    <col min="7447" max="7676" width="8.88671875" style="34"/>
    <col min="7677" max="7677" width="38.21875" style="34" customWidth="1"/>
    <col min="7678" max="7686" width="7.109375" style="34" customWidth="1"/>
    <col min="7687" max="7687" width="9" style="34" customWidth="1"/>
    <col min="7688" max="7688" width="7.109375" style="34" customWidth="1"/>
    <col min="7689" max="7689" width="9.6640625" style="34" customWidth="1"/>
    <col min="7690" max="7690" width="7.109375" style="34" customWidth="1"/>
    <col min="7691" max="7691" width="9.21875" style="34" customWidth="1"/>
    <col min="7692" max="7693" width="7.109375" style="34" customWidth="1"/>
    <col min="7694" max="7695" width="7.6640625" style="34" customWidth="1"/>
    <col min="7696" max="7697" width="7.77734375" style="34" customWidth="1"/>
    <col min="7698" max="7699" width="7.6640625" style="34" bestFit="1" customWidth="1"/>
    <col min="7700" max="7700" width="8.77734375" style="34" customWidth="1"/>
    <col min="7701" max="7701" width="2.77734375" style="34" customWidth="1"/>
    <col min="7702" max="7702" width="40" style="34" customWidth="1"/>
    <col min="7703" max="7932" width="8.88671875" style="34"/>
    <col min="7933" max="7933" width="38.21875" style="34" customWidth="1"/>
    <col min="7934" max="7942" width="7.109375" style="34" customWidth="1"/>
    <col min="7943" max="7943" width="9" style="34" customWidth="1"/>
    <col min="7944" max="7944" width="7.109375" style="34" customWidth="1"/>
    <col min="7945" max="7945" width="9.6640625" style="34" customWidth="1"/>
    <col min="7946" max="7946" width="7.109375" style="34" customWidth="1"/>
    <col min="7947" max="7947" width="9.21875" style="34" customWidth="1"/>
    <col min="7948" max="7949" width="7.109375" style="34" customWidth="1"/>
    <col min="7950" max="7951" width="7.6640625" style="34" customWidth="1"/>
    <col min="7952" max="7953" width="7.77734375" style="34" customWidth="1"/>
    <col min="7954" max="7955" width="7.6640625" style="34" bestFit="1" customWidth="1"/>
    <col min="7956" max="7956" width="8.77734375" style="34" customWidth="1"/>
    <col min="7957" max="7957" width="2.77734375" style="34" customWidth="1"/>
    <col min="7958" max="7958" width="40" style="34" customWidth="1"/>
    <col min="7959" max="8188" width="8.88671875" style="34"/>
    <col min="8189" max="8189" width="38.21875" style="34" customWidth="1"/>
    <col min="8190" max="8198" width="7.109375" style="34" customWidth="1"/>
    <col min="8199" max="8199" width="9" style="34" customWidth="1"/>
    <col min="8200" max="8200" width="7.109375" style="34" customWidth="1"/>
    <col min="8201" max="8201" width="9.6640625" style="34" customWidth="1"/>
    <col min="8202" max="8202" width="7.109375" style="34" customWidth="1"/>
    <col min="8203" max="8203" width="9.21875" style="34" customWidth="1"/>
    <col min="8204" max="8205" width="7.109375" style="34" customWidth="1"/>
    <col min="8206" max="8207" width="7.6640625" style="34" customWidth="1"/>
    <col min="8208" max="8209" width="7.77734375" style="34" customWidth="1"/>
    <col min="8210" max="8211" width="7.6640625" style="34" bestFit="1" customWidth="1"/>
    <col min="8212" max="8212" width="8.77734375" style="34" customWidth="1"/>
    <col min="8213" max="8213" width="2.77734375" style="34" customWidth="1"/>
    <col min="8214" max="8214" width="40" style="34" customWidth="1"/>
    <col min="8215" max="8444" width="8.88671875" style="34"/>
    <col min="8445" max="8445" width="38.21875" style="34" customWidth="1"/>
    <col min="8446" max="8454" width="7.109375" style="34" customWidth="1"/>
    <col min="8455" max="8455" width="9" style="34" customWidth="1"/>
    <col min="8456" max="8456" width="7.109375" style="34" customWidth="1"/>
    <col min="8457" max="8457" width="9.6640625" style="34" customWidth="1"/>
    <col min="8458" max="8458" width="7.109375" style="34" customWidth="1"/>
    <col min="8459" max="8459" width="9.21875" style="34" customWidth="1"/>
    <col min="8460" max="8461" width="7.109375" style="34" customWidth="1"/>
    <col min="8462" max="8463" width="7.6640625" style="34" customWidth="1"/>
    <col min="8464" max="8465" width="7.77734375" style="34" customWidth="1"/>
    <col min="8466" max="8467" width="7.6640625" style="34" bestFit="1" customWidth="1"/>
    <col min="8468" max="8468" width="8.77734375" style="34" customWidth="1"/>
    <col min="8469" max="8469" width="2.77734375" style="34" customWidth="1"/>
    <col min="8470" max="8470" width="40" style="34" customWidth="1"/>
    <col min="8471" max="8700" width="8.88671875" style="34"/>
    <col min="8701" max="8701" width="38.21875" style="34" customWidth="1"/>
    <col min="8702" max="8710" width="7.109375" style="34" customWidth="1"/>
    <col min="8711" max="8711" width="9" style="34" customWidth="1"/>
    <col min="8712" max="8712" width="7.109375" style="34" customWidth="1"/>
    <col min="8713" max="8713" width="9.6640625" style="34" customWidth="1"/>
    <col min="8714" max="8714" width="7.109375" style="34" customWidth="1"/>
    <col min="8715" max="8715" width="9.21875" style="34" customWidth="1"/>
    <col min="8716" max="8717" width="7.109375" style="34" customWidth="1"/>
    <col min="8718" max="8719" width="7.6640625" style="34" customWidth="1"/>
    <col min="8720" max="8721" width="7.77734375" style="34" customWidth="1"/>
    <col min="8722" max="8723" width="7.6640625" style="34" bestFit="1" customWidth="1"/>
    <col min="8724" max="8724" width="8.77734375" style="34" customWidth="1"/>
    <col min="8725" max="8725" width="2.77734375" style="34" customWidth="1"/>
    <col min="8726" max="8726" width="40" style="34" customWidth="1"/>
    <col min="8727" max="8956" width="8.88671875" style="34"/>
    <col min="8957" max="8957" width="38.21875" style="34" customWidth="1"/>
    <col min="8958" max="8966" width="7.109375" style="34" customWidth="1"/>
    <col min="8967" max="8967" width="9" style="34" customWidth="1"/>
    <col min="8968" max="8968" width="7.109375" style="34" customWidth="1"/>
    <col min="8969" max="8969" width="9.6640625" style="34" customWidth="1"/>
    <col min="8970" max="8970" width="7.109375" style="34" customWidth="1"/>
    <col min="8971" max="8971" width="9.21875" style="34" customWidth="1"/>
    <col min="8972" max="8973" width="7.109375" style="34" customWidth="1"/>
    <col min="8974" max="8975" width="7.6640625" style="34" customWidth="1"/>
    <col min="8976" max="8977" width="7.77734375" style="34" customWidth="1"/>
    <col min="8978" max="8979" width="7.6640625" style="34" bestFit="1" customWidth="1"/>
    <col min="8980" max="8980" width="8.77734375" style="34" customWidth="1"/>
    <col min="8981" max="8981" width="2.77734375" style="34" customWidth="1"/>
    <col min="8982" max="8982" width="40" style="34" customWidth="1"/>
    <col min="8983" max="9212" width="8.88671875" style="34"/>
    <col min="9213" max="9213" width="38.21875" style="34" customWidth="1"/>
    <col min="9214" max="9222" width="7.109375" style="34" customWidth="1"/>
    <col min="9223" max="9223" width="9" style="34" customWidth="1"/>
    <col min="9224" max="9224" width="7.109375" style="34" customWidth="1"/>
    <col min="9225" max="9225" width="9.6640625" style="34" customWidth="1"/>
    <col min="9226" max="9226" width="7.109375" style="34" customWidth="1"/>
    <col min="9227" max="9227" width="9.21875" style="34" customWidth="1"/>
    <col min="9228" max="9229" width="7.109375" style="34" customWidth="1"/>
    <col min="9230" max="9231" width="7.6640625" style="34" customWidth="1"/>
    <col min="9232" max="9233" width="7.77734375" style="34" customWidth="1"/>
    <col min="9234" max="9235" width="7.6640625" style="34" bestFit="1" customWidth="1"/>
    <col min="9236" max="9236" width="8.77734375" style="34" customWidth="1"/>
    <col min="9237" max="9237" width="2.77734375" style="34" customWidth="1"/>
    <col min="9238" max="9238" width="40" style="34" customWidth="1"/>
    <col min="9239" max="9468" width="8.88671875" style="34"/>
    <col min="9469" max="9469" width="38.21875" style="34" customWidth="1"/>
    <col min="9470" max="9478" width="7.109375" style="34" customWidth="1"/>
    <col min="9479" max="9479" width="9" style="34" customWidth="1"/>
    <col min="9480" max="9480" width="7.109375" style="34" customWidth="1"/>
    <col min="9481" max="9481" width="9.6640625" style="34" customWidth="1"/>
    <col min="9482" max="9482" width="7.109375" style="34" customWidth="1"/>
    <col min="9483" max="9483" width="9.21875" style="34" customWidth="1"/>
    <col min="9484" max="9485" width="7.109375" style="34" customWidth="1"/>
    <col min="9486" max="9487" width="7.6640625" style="34" customWidth="1"/>
    <col min="9488" max="9489" width="7.77734375" style="34" customWidth="1"/>
    <col min="9490" max="9491" width="7.6640625" style="34" bestFit="1" customWidth="1"/>
    <col min="9492" max="9492" width="8.77734375" style="34" customWidth="1"/>
    <col min="9493" max="9493" width="2.77734375" style="34" customWidth="1"/>
    <col min="9494" max="9494" width="40" style="34" customWidth="1"/>
    <col min="9495" max="9724" width="8.88671875" style="34"/>
    <col min="9725" max="9725" width="38.21875" style="34" customWidth="1"/>
    <col min="9726" max="9734" width="7.109375" style="34" customWidth="1"/>
    <col min="9735" max="9735" width="9" style="34" customWidth="1"/>
    <col min="9736" max="9736" width="7.109375" style="34" customWidth="1"/>
    <col min="9737" max="9737" width="9.6640625" style="34" customWidth="1"/>
    <col min="9738" max="9738" width="7.109375" style="34" customWidth="1"/>
    <col min="9739" max="9739" width="9.21875" style="34" customWidth="1"/>
    <col min="9740" max="9741" width="7.109375" style="34" customWidth="1"/>
    <col min="9742" max="9743" width="7.6640625" style="34" customWidth="1"/>
    <col min="9744" max="9745" width="7.77734375" style="34" customWidth="1"/>
    <col min="9746" max="9747" width="7.6640625" style="34" bestFit="1" customWidth="1"/>
    <col min="9748" max="9748" width="8.77734375" style="34" customWidth="1"/>
    <col min="9749" max="9749" width="2.77734375" style="34" customWidth="1"/>
    <col min="9750" max="9750" width="40" style="34" customWidth="1"/>
    <col min="9751" max="9980" width="8.88671875" style="34"/>
    <col min="9981" max="9981" width="38.21875" style="34" customWidth="1"/>
    <col min="9982" max="9990" width="7.109375" style="34" customWidth="1"/>
    <col min="9991" max="9991" width="9" style="34" customWidth="1"/>
    <col min="9992" max="9992" width="7.109375" style="34" customWidth="1"/>
    <col min="9993" max="9993" width="9.6640625" style="34" customWidth="1"/>
    <col min="9994" max="9994" width="7.109375" style="34" customWidth="1"/>
    <col min="9995" max="9995" width="9.21875" style="34" customWidth="1"/>
    <col min="9996" max="9997" width="7.109375" style="34" customWidth="1"/>
    <col min="9998" max="9999" width="7.6640625" style="34" customWidth="1"/>
    <col min="10000" max="10001" width="7.77734375" style="34" customWidth="1"/>
    <col min="10002" max="10003" width="7.6640625" style="34" bestFit="1" customWidth="1"/>
    <col min="10004" max="10004" width="8.77734375" style="34" customWidth="1"/>
    <col min="10005" max="10005" width="2.77734375" style="34" customWidth="1"/>
    <col min="10006" max="10006" width="40" style="34" customWidth="1"/>
    <col min="10007" max="10236" width="8.88671875" style="34"/>
    <col min="10237" max="10237" width="38.21875" style="34" customWidth="1"/>
    <col min="10238" max="10246" width="7.109375" style="34" customWidth="1"/>
    <col min="10247" max="10247" width="9" style="34" customWidth="1"/>
    <col min="10248" max="10248" width="7.109375" style="34" customWidth="1"/>
    <col min="10249" max="10249" width="9.6640625" style="34" customWidth="1"/>
    <col min="10250" max="10250" width="7.109375" style="34" customWidth="1"/>
    <col min="10251" max="10251" width="9.21875" style="34" customWidth="1"/>
    <col min="10252" max="10253" width="7.109375" style="34" customWidth="1"/>
    <col min="10254" max="10255" width="7.6640625" style="34" customWidth="1"/>
    <col min="10256" max="10257" width="7.77734375" style="34" customWidth="1"/>
    <col min="10258" max="10259" width="7.6640625" style="34" bestFit="1" customWidth="1"/>
    <col min="10260" max="10260" width="8.77734375" style="34" customWidth="1"/>
    <col min="10261" max="10261" width="2.77734375" style="34" customWidth="1"/>
    <col min="10262" max="10262" width="40" style="34" customWidth="1"/>
    <col min="10263" max="10492" width="8.88671875" style="34"/>
    <col min="10493" max="10493" width="38.21875" style="34" customWidth="1"/>
    <col min="10494" max="10502" width="7.109375" style="34" customWidth="1"/>
    <col min="10503" max="10503" width="9" style="34" customWidth="1"/>
    <col min="10504" max="10504" width="7.109375" style="34" customWidth="1"/>
    <col min="10505" max="10505" width="9.6640625" style="34" customWidth="1"/>
    <col min="10506" max="10506" width="7.109375" style="34" customWidth="1"/>
    <col min="10507" max="10507" width="9.21875" style="34" customWidth="1"/>
    <col min="10508" max="10509" width="7.109375" style="34" customWidth="1"/>
    <col min="10510" max="10511" width="7.6640625" style="34" customWidth="1"/>
    <col min="10512" max="10513" width="7.77734375" style="34" customWidth="1"/>
    <col min="10514" max="10515" width="7.6640625" style="34" bestFit="1" customWidth="1"/>
    <col min="10516" max="10516" width="8.77734375" style="34" customWidth="1"/>
    <col min="10517" max="10517" width="2.77734375" style="34" customWidth="1"/>
    <col min="10518" max="10518" width="40" style="34" customWidth="1"/>
    <col min="10519" max="10748" width="8.88671875" style="34"/>
    <col min="10749" max="10749" width="38.21875" style="34" customWidth="1"/>
    <col min="10750" max="10758" width="7.109375" style="34" customWidth="1"/>
    <col min="10759" max="10759" width="9" style="34" customWidth="1"/>
    <col min="10760" max="10760" width="7.109375" style="34" customWidth="1"/>
    <col min="10761" max="10761" width="9.6640625" style="34" customWidth="1"/>
    <col min="10762" max="10762" width="7.109375" style="34" customWidth="1"/>
    <col min="10763" max="10763" width="9.21875" style="34" customWidth="1"/>
    <col min="10764" max="10765" width="7.109375" style="34" customWidth="1"/>
    <col min="10766" max="10767" width="7.6640625" style="34" customWidth="1"/>
    <col min="10768" max="10769" width="7.77734375" style="34" customWidth="1"/>
    <col min="10770" max="10771" width="7.6640625" style="34" bestFit="1" customWidth="1"/>
    <col min="10772" max="10772" width="8.77734375" style="34" customWidth="1"/>
    <col min="10773" max="10773" width="2.77734375" style="34" customWidth="1"/>
    <col min="10774" max="10774" width="40" style="34" customWidth="1"/>
    <col min="10775" max="11004" width="8.88671875" style="34"/>
    <col min="11005" max="11005" width="38.21875" style="34" customWidth="1"/>
    <col min="11006" max="11014" width="7.109375" style="34" customWidth="1"/>
    <col min="11015" max="11015" width="9" style="34" customWidth="1"/>
    <col min="11016" max="11016" width="7.109375" style="34" customWidth="1"/>
    <col min="11017" max="11017" width="9.6640625" style="34" customWidth="1"/>
    <col min="11018" max="11018" width="7.109375" style="34" customWidth="1"/>
    <col min="11019" max="11019" width="9.21875" style="34" customWidth="1"/>
    <col min="11020" max="11021" width="7.109375" style="34" customWidth="1"/>
    <col min="11022" max="11023" width="7.6640625" style="34" customWidth="1"/>
    <col min="11024" max="11025" width="7.77734375" style="34" customWidth="1"/>
    <col min="11026" max="11027" width="7.6640625" style="34" bestFit="1" customWidth="1"/>
    <col min="11028" max="11028" width="8.77734375" style="34" customWidth="1"/>
    <col min="11029" max="11029" width="2.77734375" style="34" customWidth="1"/>
    <col min="11030" max="11030" width="40" style="34" customWidth="1"/>
    <col min="11031" max="11260" width="8.88671875" style="34"/>
    <col min="11261" max="11261" width="38.21875" style="34" customWidth="1"/>
    <col min="11262" max="11270" width="7.109375" style="34" customWidth="1"/>
    <col min="11271" max="11271" width="9" style="34" customWidth="1"/>
    <col min="11272" max="11272" width="7.109375" style="34" customWidth="1"/>
    <col min="11273" max="11273" width="9.6640625" style="34" customWidth="1"/>
    <col min="11274" max="11274" width="7.109375" style="34" customWidth="1"/>
    <col min="11275" max="11275" width="9.21875" style="34" customWidth="1"/>
    <col min="11276" max="11277" width="7.109375" style="34" customWidth="1"/>
    <col min="11278" max="11279" width="7.6640625" style="34" customWidth="1"/>
    <col min="11280" max="11281" width="7.77734375" style="34" customWidth="1"/>
    <col min="11282" max="11283" width="7.6640625" style="34" bestFit="1" customWidth="1"/>
    <col min="11284" max="11284" width="8.77734375" style="34" customWidth="1"/>
    <col min="11285" max="11285" width="2.77734375" style="34" customWidth="1"/>
    <col min="11286" max="11286" width="40" style="34" customWidth="1"/>
    <col min="11287" max="11516" width="8.88671875" style="34"/>
    <col min="11517" max="11517" width="38.21875" style="34" customWidth="1"/>
    <col min="11518" max="11526" width="7.109375" style="34" customWidth="1"/>
    <col min="11527" max="11527" width="9" style="34" customWidth="1"/>
    <col min="11528" max="11528" width="7.109375" style="34" customWidth="1"/>
    <col min="11529" max="11529" width="9.6640625" style="34" customWidth="1"/>
    <col min="11530" max="11530" width="7.109375" style="34" customWidth="1"/>
    <col min="11531" max="11531" width="9.21875" style="34" customWidth="1"/>
    <col min="11532" max="11533" width="7.109375" style="34" customWidth="1"/>
    <col min="11534" max="11535" width="7.6640625" style="34" customWidth="1"/>
    <col min="11536" max="11537" width="7.77734375" style="34" customWidth="1"/>
    <col min="11538" max="11539" width="7.6640625" style="34" bestFit="1" customWidth="1"/>
    <col min="11540" max="11540" width="8.77734375" style="34" customWidth="1"/>
    <col min="11541" max="11541" width="2.77734375" style="34" customWidth="1"/>
    <col min="11542" max="11542" width="40" style="34" customWidth="1"/>
    <col min="11543" max="11772" width="8.88671875" style="34"/>
    <col min="11773" max="11773" width="38.21875" style="34" customWidth="1"/>
    <col min="11774" max="11782" width="7.109375" style="34" customWidth="1"/>
    <col min="11783" max="11783" width="9" style="34" customWidth="1"/>
    <col min="11784" max="11784" width="7.109375" style="34" customWidth="1"/>
    <col min="11785" max="11785" width="9.6640625" style="34" customWidth="1"/>
    <col min="11786" max="11786" width="7.109375" style="34" customWidth="1"/>
    <col min="11787" max="11787" width="9.21875" style="34" customWidth="1"/>
    <col min="11788" max="11789" width="7.109375" style="34" customWidth="1"/>
    <col min="11790" max="11791" width="7.6640625" style="34" customWidth="1"/>
    <col min="11792" max="11793" width="7.77734375" style="34" customWidth="1"/>
    <col min="11794" max="11795" width="7.6640625" style="34" bestFit="1" customWidth="1"/>
    <col min="11796" max="11796" width="8.77734375" style="34" customWidth="1"/>
    <col min="11797" max="11797" width="2.77734375" style="34" customWidth="1"/>
    <col min="11798" max="11798" width="40" style="34" customWidth="1"/>
    <col min="11799" max="12028" width="8.88671875" style="34"/>
    <col min="12029" max="12029" width="38.21875" style="34" customWidth="1"/>
    <col min="12030" max="12038" width="7.109375" style="34" customWidth="1"/>
    <col min="12039" max="12039" width="9" style="34" customWidth="1"/>
    <col min="12040" max="12040" width="7.109375" style="34" customWidth="1"/>
    <col min="12041" max="12041" width="9.6640625" style="34" customWidth="1"/>
    <col min="12042" max="12042" width="7.109375" style="34" customWidth="1"/>
    <col min="12043" max="12043" width="9.21875" style="34" customWidth="1"/>
    <col min="12044" max="12045" width="7.109375" style="34" customWidth="1"/>
    <col min="12046" max="12047" width="7.6640625" style="34" customWidth="1"/>
    <col min="12048" max="12049" width="7.77734375" style="34" customWidth="1"/>
    <col min="12050" max="12051" width="7.6640625" style="34" bestFit="1" customWidth="1"/>
    <col min="12052" max="12052" width="8.77734375" style="34" customWidth="1"/>
    <col min="12053" max="12053" width="2.77734375" style="34" customWidth="1"/>
    <col min="12054" max="12054" width="40" style="34" customWidth="1"/>
    <col min="12055" max="12284" width="8.88671875" style="34"/>
    <col min="12285" max="12285" width="38.21875" style="34" customWidth="1"/>
    <col min="12286" max="12294" width="7.109375" style="34" customWidth="1"/>
    <col min="12295" max="12295" width="9" style="34" customWidth="1"/>
    <col min="12296" max="12296" width="7.109375" style="34" customWidth="1"/>
    <col min="12297" max="12297" width="9.6640625" style="34" customWidth="1"/>
    <col min="12298" max="12298" width="7.109375" style="34" customWidth="1"/>
    <col min="12299" max="12299" width="9.21875" style="34" customWidth="1"/>
    <col min="12300" max="12301" width="7.109375" style="34" customWidth="1"/>
    <col min="12302" max="12303" width="7.6640625" style="34" customWidth="1"/>
    <col min="12304" max="12305" width="7.77734375" style="34" customWidth="1"/>
    <col min="12306" max="12307" width="7.6640625" style="34" bestFit="1" customWidth="1"/>
    <col min="12308" max="12308" width="8.77734375" style="34" customWidth="1"/>
    <col min="12309" max="12309" width="2.77734375" style="34" customWidth="1"/>
    <col min="12310" max="12310" width="40" style="34" customWidth="1"/>
    <col min="12311" max="12540" width="8.88671875" style="34"/>
    <col min="12541" max="12541" width="38.21875" style="34" customWidth="1"/>
    <col min="12542" max="12550" width="7.109375" style="34" customWidth="1"/>
    <col min="12551" max="12551" width="9" style="34" customWidth="1"/>
    <col min="12552" max="12552" width="7.109375" style="34" customWidth="1"/>
    <col min="12553" max="12553" width="9.6640625" style="34" customWidth="1"/>
    <col min="12554" max="12554" width="7.109375" style="34" customWidth="1"/>
    <col min="12555" max="12555" width="9.21875" style="34" customWidth="1"/>
    <col min="12556" max="12557" width="7.109375" style="34" customWidth="1"/>
    <col min="12558" max="12559" width="7.6640625" style="34" customWidth="1"/>
    <col min="12560" max="12561" width="7.77734375" style="34" customWidth="1"/>
    <col min="12562" max="12563" width="7.6640625" style="34" bestFit="1" customWidth="1"/>
    <col min="12564" max="12564" width="8.77734375" style="34" customWidth="1"/>
    <col min="12565" max="12565" width="2.77734375" style="34" customWidth="1"/>
    <col min="12566" max="12566" width="40" style="34" customWidth="1"/>
    <col min="12567" max="12796" width="8.88671875" style="34"/>
    <col min="12797" max="12797" width="38.21875" style="34" customWidth="1"/>
    <col min="12798" max="12806" width="7.109375" style="34" customWidth="1"/>
    <col min="12807" max="12807" width="9" style="34" customWidth="1"/>
    <col min="12808" max="12808" width="7.109375" style="34" customWidth="1"/>
    <col min="12809" max="12809" width="9.6640625" style="34" customWidth="1"/>
    <col min="12810" max="12810" width="7.109375" style="34" customWidth="1"/>
    <col min="12811" max="12811" width="9.21875" style="34" customWidth="1"/>
    <col min="12812" max="12813" width="7.109375" style="34" customWidth="1"/>
    <col min="12814" max="12815" width="7.6640625" style="34" customWidth="1"/>
    <col min="12816" max="12817" width="7.77734375" style="34" customWidth="1"/>
    <col min="12818" max="12819" width="7.6640625" style="34" bestFit="1" customWidth="1"/>
    <col min="12820" max="12820" width="8.77734375" style="34" customWidth="1"/>
    <col min="12821" max="12821" width="2.77734375" style="34" customWidth="1"/>
    <col min="12822" max="12822" width="40" style="34" customWidth="1"/>
    <col min="12823" max="13052" width="8.88671875" style="34"/>
    <col min="13053" max="13053" width="38.21875" style="34" customWidth="1"/>
    <col min="13054" max="13062" width="7.109375" style="34" customWidth="1"/>
    <col min="13063" max="13063" width="9" style="34" customWidth="1"/>
    <col min="13064" max="13064" width="7.109375" style="34" customWidth="1"/>
    <col min="13065" max="13065" width="9.6640625" style="34" customWidth="1"/>
    <col min="13066" max="13066" width="7.109375" style="34" customWidth="1"/>
    <col min="13067" max="13067" width="9.21875" style="34" customWidth="1"/>
    <col min="13068" max="13069" width="7.109375" style="34" customWidth="1"/>
    <col min="13070" max="13071" width="7.6640625" style="34" customWidth="1"/>
    <col min="13072" max="13073" width="7.77734375" style="34" customWidth="1"/>
    <col min="13074" max="13075" width="7.6640625" style="34" bestFit="1" customWidth="1"/>
    <col min="13076" max="13076" width="8.77734375" style="34" customWidth="1"/>
    <col min="13077" max="13077" width="2.77734375" style="34" customWidth="1"/>
    <col min="13078" max="13078" width="40" style="34" customWidth="1"/>
    <col min="13079" max="13308" width="8.88671875" style="34"/>
    <col min="13309" max="13309" width="38.21875" style="34" customWidth="1"/>
    <col min="13310" max="13318" width="7.109375" style="34" customWidth="1"/>
    <col min="13319" max="13319" width="9" style="34" customWidth="1"/>
    <col min="13320" max="13320" width="7.109375" style="34" customWidth="1"/>
    <col min="13321" max="13321" width="9.6640625" style="34" customWidth="1"/>
    <col min="13322" max="13322" width="7.109375" style="34" customWidth="1"/>
    <col min="13323" max="13323" width="9.21875" style="34" customWidth="1"/>
    <col min="13324" max="13325" width="7.109375" style="34" customWidth="1"/>
    <col min="13326" max="13327" width="7.6640625" style="34" customWidth="1"/>
    <col min="13328" max="13329" width="7.77734375" style="34" customWidth="1"/>
    <col min="13330" max="13331" width="7.6640625" style="34" bestFit="1" customWidth="1"/>
    <col min="13332" max="13332" width="8.77734375" style="34" customWidth="1"/>
    <col min="13333" max="13333" width="2.77734375" style="34" customWidth="1"/>
    <col min="13334" max="13334" width="40" style="34" customWidth="1"/>
    <col min="13335" max="13564" width="8.88671875" style="34"/>
    <col min="13565" max="13565" width="38.21875" style="34" customWidth="1"/>
    <col min="13566" max="13574" width="7.109375" style="34" customWidth="1"/>
    <col min="13575" max="13575" width="9" style="34" customWidth="1"/>
    <col min="13576" max="13576" width="7.109375" style="34" customWidth="1"/>
    <col min="13577" max="13577" width="9.6640625" style="34" customWidth="1"/>
    <col min="13578" max="13578" width="7.109375" style="34" customWidth="1"/>
    <col min="13579" max="13579" width="9.21875" style="34" customWidth="1"/>
    <col min="13580" max="13581" width="7.109375" style="34" customWidth="1"/>
    <col min="13582" max="13583" width="7.6640625" style="34" customWidth="1"/>
    <col min="13584" max="13585" width="7.77734375" style="34" customWidth="1"/>
    <col min="13586" max="13587" width="7.6640625" style="34" bestFit="1" customWidth="1"/>
    <col min="13588" max="13588" width="8.77734375" style="34" customWidth="1"/>
    <col min="13589" max="13589" width="2.77734375" style="34" customWidth="1"/>
    <col min="13590" max="13590" width="40" style="34" customWidth="1"/>
    <col min="13591" max="13820" width="8.88671875" style="34"/>
    <col min="13821" max="13821" width="38.21875" style="34" customWidth="1"/>
    <col min="13822" max="13830" width="7.109375" style="34" customWidth="1"/>
    <col min="13831" max="13831" width="9" style="34" customWidth="1"/>
    <col min="13832" max="13832" width="7.109375" style="34" customWidth="1"/>
    <col min="13833" max="13833" width="9.6640625" style="34" customWidth="1"/>
    <col min="13834" max="13834" width="7.109375" style="34" customWidth="1"/>
    <col min="13835" max="13835" width="9.21875" style="34" customWidth="1"/>
    <col min="13836" max="13837" width="7.109375" style="34" customWidth="1"/>
    <col min="13838" max="13839" width="7.6640625" style="34" customWidth="1"/>
    <col min="13840" max="13841" width="7.77734375" style="34" customWidth="1"/>
    <col min="13842" max="13843" width="7.6640625" style="34" bestFit="1" customWidth="1"/>
    <col min="13844" max="13844" width="8.77734375" style="34" customWidth="1"/>
    <col min="13845" max="13845" width="2.77734375" style="34" customWidth="1"/>
    <col min="13846" max="13846" width="40" style="34" customWidth="1"/>
    <col min="13847" max="14076" width="8.88671875" style="34"/>
    <col min="14077" max="14077" width="38.21875" style="34" customWidth="1"/>
    <col min="14078" max="14086" width="7.109375" style="34" customWidth="1"/>
    <col min="14087" max="14087" width="9" style="34" customWidth="1"/>
    <col min="14088" max="14088" width="7.109375" style="34" customWidth="1"/>
    <col min="14089" max="14089" width="9.6640625" style="34" customWidth="1"/>
    <col min="14090" max="14090" width="7.109375" style="34" customWidth="1"/>
    <col min="14091" max="14091" width="9.21875" style="34" customWidth="1"/>
    <col min="14092" max="14093" width="7.109375" style="34" customWidth="1"/>
    <col min="14094" max="14095" width="7.6640625" style="34" customWidth="1"/>
    <col min="14096" max="14097" width="7.77734375" style="34" customWidth="1"/>
    <col min="14098" max="14099" width="7.6640625" style="34" bestFit="1" customWidth="1"/>
    <col min="14100" max="14100" width="8.77734375" style="34" customWidth="1"/>
    <col min="14101" max="14101" width="2.77734375" style="34" customWidth="1"/>
    <col min="14102" max="14102" width="40" style="34" customWidth="1"/>
    <col min="14103" max="14332" width="8.88671875" style="34"/>
    <col min="14333" max="14333" width="38.21875" style="34" customWidth="1"/>
    <col min="14334" max="14342" width="7.109375" style="34" customWidth="1"/>
    <col min="14343" max="14343" width="9" style="34" customWidth="1"/>
    <col min="14344" max="14344" width="7.109375" style="34" customWidth="1"/>
    <col min="14345" max="14345" width="9.6640625" style="34" customWidth="1"/>
    <col min="14346" max="14346" width="7.109375" style="34" customWidth="1"/>
    <col min="14347" max="14347" width="9.21875" style="34" customWidth="1"/>
    <col min="14348" max="14349" width="7.109375" style="34" customWidth="1"/>
    <col min="14350" max="14351" width="7.6640625" style="34" customWidth="1"/>
    <col min="14352" max="14353" width="7.77734375" style="34" customWidth="1"/>
    <col min="14354" max="14355" width="7.6640625" style="34" bestFit="1" customWidth="1"/>
    <col min="14356" max="14356" width="8.77734375" style="34" customWidth="1"/>
    <col min="14357" max="14357" width="2.77734375" style="34" customWidth="1"/>
    <col min="14358" max="14358" width="40" style="34" customWidth="1"/>
    <col min="14359" max="14588" width="8.88671875" style="34"/>
    <col min="14589" max="14589" width="38.21875" style="34" customWidth="1"/>
    <col min="14590" max="14598" width="7.109375" style="34" customWidth="1"/>
    <col min="14599" max="14599" width="9" style="34" customWidth="1"/>
    <col min="14600" max="14600" width="7.109375" style="34" customWidth="1"/>
    <col min="14601" max="14601" width="9.6640625" style="34" customWidth="1"/>
    <col min="14602" max="14602" width="7.109375" style="34" customWidth="1"/>
    <col min="14603" max="14603" width="9.21875" style="34" customWidth="1"/>
    <col min="14604" max="14605" width="7.109375" style="34" customWidth="1"/>
    <col min="14606" max="14607" width="7.6640625" style="34" customWidth="1"/>
    <col min="14608" max="14609" width="7.77734375" style="34" customWidth="1"/>
    <col min="14610" max="14611" width="7.6640625" style="34" bestFit="1" customWidth="1"/>
    <col min="14612" max="14612" width="8.77734375" style="34" customWidth="1"/>
    <col min="14613" max="14613" width="2.77734375" style="34" customWidth="1"/>
    <col min="14614" max="14614" width="40" style="34" customWidth="1"/>
    <col min="14615" max="14844" width="8.88671875" style="34"/>
    <col min="14845" max="14845" width="38.21875" style="34" customWidth="1"/>
    <col min="14846" max="14854" width="7.109375" style="34" customWidth="1"/>
    <col min="14855" max="14855" width="9" style="34" customWidth="1"/>
    <col min="14856" max="14856" width="7.109375" style="34" customWidth="1"/>
    <col min="14857" max="14857" width="9.6640625" style="34" customWidth="1"/>
    <col min="14858" max="14858" width="7.109375" style="34" customWidth="1"/>
    <col min="14859" max="14859" width="9.21875" style="34" customWidth="1"/>
    <col min="14860" max="14861" width="7.109375" style="34" customWidth="1"/>
    <col min="14862" max="14863" width="7.6640625" style="34" customWidth="1"/>
    <col min="14864" max="14865" width="7.77734375" style="34" customWidth="1"/>
    <col min="14866" max="14867" width="7.6640625" style="34" bestFit="1" customWidth="1"/>
    <col min="14868" max="14868" width="8.77734375" style="34" customWidth="1"/>
    <col min="14869" max="14869" width="2.77734375" style="34" customWidth="1"/>
    <col min="14870" max="14870" width="40" style="34" customWidth="1"/>
    <col min="14871" max="15100" width="8.88671875" style="34"/>
    <col min="15101" max="15101" width="38.21875" style="34" customWidth="1"/>
    <col min="15102" max="15110" width="7.109375" style="34" customWidth="1"/>
    <col min="15111" max="15111" width="9" style="34" customWidth="1"/>
    <col min="15112" max="15112" width="7.109375" style="34" customWidth="1"/>
    <col min="15113" max="15113" width="9.6640625" style="34" customWidth="1"/>
    <col min="15114" max="15114" width="7.109375" style="34" customWidth="1"/>
    <col min="15115" max="15115" width="9.21875" style="34" customWidth="1"/>
    <col min="15116" max="15117" width="7.109375" style="34" customWidth="1"/>
    <col min="15118" max="15119" width="7.6640625" style="34" customWidth="1"/>
    <col min="15120" max="15121" width="7.77734375" style="34" customWidth="1"/>
    <col min="15122" max="15123" width="7.6640625" style="34" bestFit="1" customWidth="1"/>
    <col min="15124" max="15124" width="8.77734375" style="34" customWidth="1"/>
    <col min="15125" max="15125" width="2.77734375" style="34" customWidth="1"/>
    <col min="15126" max="15126" width="40" style="34" customWidth="1"/>
    <col min="15127" max="15356" width="8.88671875" style="34"/>
    <col min="15357" max="15357" width="38.21875" style="34" customWidth="1"/>
    <col min="15358" max="15366" width="7.109375" style="34" customWidth="1"/>
    <col min="15367" max="15367" width="9" style="34" customWidth="1"/>
    <col min="15368" max="15368" width="7.109375" style="34" customWidth="1"/>
    <col min="15369" max="15369" width="9.6640625" style="34" customWidth="1"/>
    <col min="15370" max="15370" width="7.109375" style="34" customWidth="1"/>
    <col min="15371" max="15371" width="9.21875" style="34" customWidth="1"/>
    <col min="15372" max="15373" width="7.109375" style="34" customWidth="1"/>
    <col min="15374" max="15375" width="7.6640625" style="34" customWidth="1"/>
    <col min="15376" max="15377" width="7.77734375" style="34" customWidth="1"/>
    <col min="15378" max="15379" width="7.6640625" style="34" bestFit="1" customWidth="1"/>
    <col min="15380" max="15380" width="8.77734375" style="34" customWidth="1"/>
    <col min="15381" max="15381" width="2.77734375" style="34" customWidth="1"/>
    <col min="15382" max="15382" width="40" style="34" customWidth="1"/>
    <col min="15383" max="15612" width="8.88671875" style="34"/>
    <col min="15613" max="15613" width="38.21875" style="34" customWidth="1"/>
    <col min="15614" max="15622" width="7.109375" style="34" customWidth="1"/>
    <col min="15623" max="15623" width="9" style="34" customWidth="1"/>
    <col min="15624" max="15624" width="7.109375" style="34" customWidth="1"/>
    <col min="15625" max="15625" width="9.6640625" style="34" customWidth="1"/>
    <col min="15626" max="15626" width="7.109375" style="34" customWidth="1"/>
    <col min="15627" max="15627" width="9.21875" style="34" customWidth="1"/>
    <col min="15628" max="15629" width="7.109375" style="34" customWidth="1"/>
    <col min="15630" max="15631" width="7.6640625" style="34" customWidth="1"/>
    <col min="15632" max="15633" width="7.77734375" style="34" customWidth="1"/>
    <col min="15634" max="15635" width="7.6640625" style="34" bestFit="1" customWidth="1"/>
    <col min="15636" max="15636" width="8.77734375" style="34" customWidth="1"/>
    <col min="15637" max="15637" width="2.77734375" style="34" customWidth="1"/>
    <col min="15638" max="15638" width="40" style="34" customWidth="1"/>
    <col min="15639" max="15868" width="8.88671875" style="34"/>
    <col min="15869" max="15869" width="38.21875" style="34" customWidth="1"/>
    <col min="15870" max="15878" width="7.109375" style="34" customWidth="1"/>
    <col min="15879" max="15879" width="9" style="34" customWidth="1"/>
    <col min="15880" max="15880" width="7.109375" style="34" customWidth="1"/>
    <col min="15881" max="15881" width="9.6640625" style="34" customWidth="1"/>
    <col min="15882" max="15882" width="7.109375" style="34" customWidth="1"/>
    <col min="15883" max="15883" width="9.21875" style="34" customWidth="1"/>
    <col min="15884" max="15885" width="7.109375" style="34" customWidth="1"/>
    <col min="15886" max="15887" width="7.6640625" style="34" customWidth="1"/>
    <col min="15888" max="15889" width="7.77734375" style="34" customWidth="1"/>
    <col min="15890" max="15891" width="7.6640625" style="34" bestFit="1" customWidth="1"/>
    <col min="15892" max="15892" width="8.77734375" style="34" customWidth="1"/>
    <col min="15893" max="15893" width="2.77734375" style="34" customWidth="1"/>
    <col min="15894" max="15894" width="40" style="34" customWidth="1"/>
    <col min="15895" max="16124" width="8.88671875" style="34"/>
    <col min="16125" max="16125" width="38.21875" style="34" customWidth="1"/>
    <col min="16126" max="16134" width="7.109375" style="34" customWidth="1"/>
    <col min="16135" max="16135" width="9" style="34" customWidth="1"/>
    <col min="16136" max="16136" width="7.109375" style="34" customWidth="1"/>
    <col min="16137" max="16137" width="9.6640625" style="34" customWidth="1"/>
    <col min="16138" max="16138" width="7.109375" style="34" customWidth="1"/>
    <col min="16139" max="16139" width="9.21875" style="34" customWidth="1"/>
    <col min="16140" max="16141" width="7.109375" style="34" customWidth="1"/>
    <col min="16142" max="16142" width="7.6640625" style="34" customWidth="1"/>
    <col min="16143" max="16143" width="7.6640625" style="2" customWidth="1"/>
    <col min="16144" max="16145" width="7.77734375" style="2" customWidth="1"/>
    <col min="16146" max="16147" width="7.6640625" style="2" bestFit="1" customWidth="1"/>
    <col min="16148" max="16148" width="8.77734375" style="2" customWidth="1"/>
    <col min="16149" max="16149" width="2.77734375" style="2" customWidth="1"/>
    <col min="16150" max="16150" width="40" style="2" customWidth="1"/>
    <col min="16151" max="16384" width="8.88671875" style="2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6"/>
      <c r="V1" s="1"/>
      <c r="W1" s="1"/>
    </row>
    <row r="2" spans="1:26" ht="12.75" customHeight="1" x14ac:dyDescent="0.25">
      <c r="A2" s="5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7"/>
      <c r="V2" s="3"/>
      <c r="W2" s="3"/>
    </row>
    <row r="3" spans="1:26" x14ac:dyDescent="0.25">
      <c r="A3" s="5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7"/>
      <c r="V3" s="3"/>
      <c r="W3" s="3"/>
    </row>
    <row r="4" spans="1:26" ht="24.75" customHeight="1" x14ac:dyDescent="0.25">
      <c r="A4" s="55"/>
      <c r="B4" s="4" t="s">
        <v>69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3"/>
      <c r="R4" s="53"/>
      <c r="S4" s="53"/>
      <c r="T4" s="53"/>
      <c r="U4" s="38"/>
      <c r="V4" s="7" t="s">
        <v>0</v>
      </c>
      <c r="W4" s="3"/>
    </row>
    <row r="5" spans="1:26" ht="24.75" customHeight="1" x14ac:dyDescent="0.25">
      <c r="A5" s="55"/>
      <c r="B5" s="4" t="s">
        <v>67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54"/>
      <c r="S5" s="9"/>
      <c r="T5" s="9"/>
      <c r="U5" s="39"/>
      <c r="V5" s="10" t="s">
        <v>1</v>
      </c>
      <c r="W5" s="3"/>
    </row>
    <row r="6" spans="1:26" ht="24.75" customHeight="1" x14ac:dyDescent="0.25">
      <c r="A6" s="55"/>
      <c r="B6" s="11"/>
      <c r="C6" s="3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40"/>
      <c r="V6" s="13"/>
      <c r="W6" s="3"/>
    </row>
    <row r="7" spans="1:26" ht="24.75" customHeight="1" x14ac:dyDescent="0.25">
      <c r="A7" s="55"/>
      <c r="B7" s="14"/>
      <c r="C7" s="15">
        <v>2000</v>
      </c>
      <c r="D7" s="15">
        <v>2001</v>
      </c>
      <c r="E7" s="15">
        <v>2002</v>
      </c>
      <c r="F7" s="15">
        <v>2003</v>
      </c>
      <c r="G7" s="15">
        <v>2004</v>
      </c>
      <c r="H7" s="15">
        <v>2005</v>
      </c>
      <c r="I7" s="15">
        <v>2006</v>
      </c>
      <c r="J7" s="15">
        <v>2007</v>
      </c>
      <c r="K7" s="15">
        <v>2008</v>
      </c>
      <c r="L7" s="15">
        <v>2009</v>
      </c>
      <c r="M7" s="15">
        <v>2010</v>
      </c>
      <c r="N7" s="15">
        <v>2011</v>
      </c>
      <c r="O7" s="15">
        <v>2012</v>
      </c>
      <c r="P7" s="15">
        <v>2013</v>
      </c>
      <c r="Q7" s="15">
        <v>2014</v>
      </c>
      <c r="R7" s="52" t="s">
        <v>70</v>
      </c>
      <c r="S7" s="52" t="s">
        <v>71</v>
      </c>
      <c r="T7" s="52" t="s">
        <v>72</v>
      </c>
      <c r="U7" s="41" t="s">
        <v>73</v>
      </c>
      <c r="V7" s="16"/>
      <c r="W7" s="3"/>
    </row>
    <row r="8" spans="1:26" ht="29.25" customHeight="1" x14ac:dyDescent="0.25">
      <c r="A8" s="55"/>
      <c r="B8" s="17" t="s">
        <v>2</v>
      </c>
      <c r="C8" s="18">
        <v>2737788.6159999999</v>
      </c>
      <c r="D8" s="18">
        <v>421919.391</v>
      </c>
      <c r="E8" s="18">
        <v>1102293.5729999999</v>
      </c>
      <c r="F8" s="18">
        <v>457152.82999999996</v>
      </c>
      <c r="G8" s="18">
        <v>896472.73100000003</v>
      </c>
      <c r="H8" s="18">
        <v>3122849</v>
      </c>
      <c r="I8" s="18">
        <v>9778131</v>
      </c>
      <c r="J8" s="18">
        <v>9105123</v>
      </c>
      <c r="K8" s="18">
        <v>6165133</v>
      </c>
      <c r="L8" s="18">
        <v>1621733</v>
      </c>
      <c r="M8" s="18">
        <v>2603169</v>
      </c>
      <c r="N8" s="18">
        <f>SUM(N9:N21)</f>
        <v>1857244.3630000001</v>
      </c>
      <c r="O8" s="18">
        <f t="shared" ref="O8:T8" si="0">SUM(O9:O21)</f>
        <v>3558156.2210000008</v>
      </c>
      <c r="P8" s="18">
        <f t="shared" si="0"/>
        <v>6739397.9100000001</v>
      </c>
      <c r="Q8" s="18">
        <f t="shared" si="0"/>
        <v>6106208.1919999998</v>
      </c>
      <c r="R8" s="18">
        <f t="shared" si="0"/>
        <v>4429197.4579999996</v>
      </c>
      <c r="S8" s="18">
        <f t="shared" si="0"/>
        <v>3068089.409</v>
      </c>
      <c r="T8" s="18">
        <f t="shared" si="0"/>
        <v>1331856.2509999999</v>
      </c>
      <c r="U8" s="42">
        <f>42881446.832+Q8+P8+O8+N8+R8+S8+T8</f>
        <v>69971596.635999992</v>
      </c>
      <c r="V8" s="19" t="s">
        <v>3</v>
      </c>
      <c r="W8" s="20"/>
      <c r="X8" s="50"/>
    </row>
    <row r="9" spans="1:26" ht="29.25" customHeight="1" x14ac:dyDescent="0.25">
      <c r="A9" s="55"/>
      <c r="B9" s="17" t="s">
        <v>4</v>
      </c>
      <c r="C9" s="18">
        <v>1482512.1129999999</v>
      </c>
      <c r="D9" s="18">
        <v>4593.509</v>
      </c>
      <c r="E9" s="18">
        <v>9991.8960000000006</v>
      </c>
      <c r="F9" s="18">
        <v>37835.411999999997</v>
      </c>
      <c r="G9" s="18">
        <v>213379</v>
      </c>
      <c r="H9" s="18">
        <v>1753715</v>
      </c>
      <c r="I9" s="18">
        <v>7178000</v>
      </c>
      <c r="J9" s="18">
        <v>812</v>
      </c>
      <c r="K9" s="18">
        <v>1679550</v>
      </c>
      <c r="L9" s="18">
        <v>1352500</v>
      </c>
      <c r="M9" s="18">
        <v>1214475</v>
      </c>
      <c r="N9" s="18">
        <v>115000</v>
      </c>
      <c r="O9" s="18">
        <v>186520</v>
      </c>
      <c r="P9" s="18">
        <v>3954237.1069999998</v>
      </c>
      <c r="Q9" s="18"/>
      <c r="R9" s="18">
        <v>4217</v>
      </c>
      <c r="S9" s="18"/>
      <c r="T9" s="18">
        <v>37115</v>
      </c>
      <c r="U9" s="42">
        <f>16863871.381+Q9+P9+O9+N9+R9+S9+T9</f>
        <v>21160960.488000002</v>
      </c>
      <c r="V9" s="19" t="s">
        <v>5</v>
      </c>
      <c r="W9" s="20"/>
      <c r="X9" s="49"/>
      <c r="Z9" s="48"/>
    </row>
    <row r="10" spans="1:26" ht="29.25" customHeight="1" x14ac:dyDescent="0.25">
      <c r="A10" s="55"/>
      <c r="B10" s="17" t="s">
        <v>6</v>
      </c>
      <c r="C10" s="18">
        <v>820755.92599999998</v>
      </c>
      <c r="D10" s="18"/>
      <c r="E10" s="18">
        <v>127904.00199999999</v>
      </c>
      <c r="F10" s="18"/>
      <c r="G10" s="18"/>
      <c r="H10" s="18">
        <v>265067</v>
      </c>
      <c r="I10" s="18">
        <v>186842</v>
      </c>
      <c r="J10" s="18">
        <v>1831279</v>
      </c>
      <c r="K10" s="18">
        <v>1678300</v>
      </c>
      <c r="L10" s="18"/>
      <c r="M10" s="18"/>
      <c r="N10" s="18"/>
      <c r="O10" s="18">
        <v>2523250.3480000002</v>
      </c>
      <c r="P10" s="18"/>
      <c r="Q10" s="18"/>
      <c r="R10" s="18"/>
      <c r="S10" s="18"/>
      <c r="T10" s="18"/>
      <c r="U10" s="42">
        <f>5557065.588+O10</f>
        <v>8080315.9360000007</v>
      </c>
      <c r="V10" s="19" t="s">
        <v>7</v>
      </c>
      <c r="W10" s="20"/>
      <c r="X10" s="51"/>
    </row>
    <row r="11" spans="1:26" ht="29.25" customHeight="1" x14ac:dyDescent="0.25">
      <c r="A11" s="55"/>
      <c r="B11" s="17" t="s">
        <v>8</v>
      </c>
      <c r="C11" s="18"/>
      <c r="D11" s="18"/>
      <c r="E11" s="18">
        <v>70814.187999999995</v>
      </c>
      <c r="F11" s="18">
        <v>87603.36</v>
      </c>
      <c r="G11" s="18"/>
      <c r="H11" s="18">
        <v>466386</v>
      </c>
      <c r="I11" s="18">
        <v>5182</v>
      </c>
      <c r="J11" s="18">
        <v>544</v>
      </c>
      <c r="K11" s="18"/>
      <c r="L11" s="18"/>
      <c r="M11" s="18">
        <v>217</v>
      </c>
      <c r="N11" s="18"/>
      <c r="O11" s="18"/>
      <c r="P11" s="18">
        <v>67.283000000000001</v>
      </c>
      <c r="Q11" s="18"/>
      <c r="R11" s="18"/>
      <c r="S11" s="18"/>
      <c r="T11" s="18">
        <v>6378</v>
      </c>
      <c r="U11" s="42">
        <f>1156965.314+P11+T11</f>
        <v>1163410.5970000001</v>
      </c>
      <c r="V11" s="19" t="s">
        <v>9</v>
      </c>
      <c r="W11" s="20"/>
    </row>
    <row r="12" spans="1:26" ht="29.25" customHeight="1" x14ac:dyDescent="0.25">
      <c r="A12" s="55"/>
      <c r="B12" s="17" t="s">
        <v>10</v>
      </c>
      <c r="C12" s="18">
        <v>260380.96900000001</v>
      </c>
      <c r="D12" s="18"/>
      <c r="E12" s="18">
        <v>38784.351000000002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2">
        <v>1004470.9770000001</v>
      </c>
      <c r="V12" s="19" t="s">
        <v>11</v>
      </c>
      <c r="W12" s="20"/>
    </row>
    <row r="13" spans="1:26" ht="29.25" customHeight="1" x14ac:dyDescent="0.25">
      <c r="A13" s="55"/>
      <c r="B13" s="17" t="s">
        <v>12</v>
      </c>
      <c r="C13" s="18">
        <v>53060.510999999999</v>
      </c>
      <c r="D13" s="18">
        <v>55489.222000000002</v>
      </c>
      <c r="E13" s="18">
        <v>42473.002</v>
      </c>
      <c r="F13" s="18">
        <v>127626.82799999999</v>
      </c>
      <c r="G13" s="18">
        <v>499093.61099999998</v>
      </c>
      <c r="H13" s="18">
        <v>166009</v>
      </c>
      <c r="I13" s="18">
        <v>462165</v>
      </c>
      <c r="J13" s="18">
        <v>2236379</v>
      </c>
      <c r="K13" s="18">
        <v>2235144</v>
      </c>
      <c r="L13" s="18">
        <v>5729</v>
      </c>
      <c r="M13" s="18">
        <v>465264</v>
      </c>
      <c r="N13" s="18">
        <f>302262+39904.478</f>
        <v>342166.478</v>
      </c>
      <c r="O13" s="18">
        <f>114504.205</f>
        <v>114504.205</v>
      </c>
      <c r="P13" s="18">
        <f>1668888+272682</f>
        <v>1941570</v>
      </c>
      <c r="Q13" s="18">
        <f>1535559+804148</f>
        <v>2339707</v>
      </c>
      <c r="R13" s="18">
        <v>897441</v>
      </c>
      <c r="S13" s="18">
        <v>441789</v>
      </c>
      <c r="T13" s="18">
        <v>304762</v>
      </c>
      <c r="U13" s="42">
        <f>6753902.194+Q13+P13+O13+N13+R13+S13+T13</f>
        <v>13135841.877</v>
      </c>
      <c r="V13" s="19" t="s">
        <v>13</v>
      </c>
      <c r="W13" s="20"/>
    </row>
    <row r="14" spans="1:26" ht="29.25" customHeight="1" x14ac:dyDescent="0.25">
      <c r="A14" s="55"/>
      <c r="B14" s="21" t="s">
        <v>14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2">
        <v>60418.740000000005</v>
      </c>
      <c r="V14" s="19" t="s">
        <v>15</v>
      </c>
      <c r="W14" s="20"/>
    </row>
    <row r="15" spans="1:26" ht="29.25" customHeight="1" x14ac:dyDescent="0.25">
      <c r="A15" s="55"/>
      <c r="B15" s="21" t="s">
        <v>16</v>
      </c>
      <c r="C15" s="18">
        <v>91.578999999999994</v>
      </c>
      <c r="D15" s="18">
        <v>3074.442</v>
      </c>
      <c r="E15" s="18"/>
      <c r="F15" s="18"/>
      <c r="G15" s="18"/>
      <c r="H15" s="18">
        <v>43521</v>
      </c>
      <c r="I15" s="18">
        <v>66131</v>
      </c>
      <c r="J15" s="18">
        <v>243040</v>
      </c>
      <c r="K15" s="18">
        <v>220683</v>
      </c>
      <c r="L15" s="18">
        <v>24157</v>
      </c>
      <c r="M15" s="18">
        <v>28334</v>
      </c>
      <c r="N15" s="18">
        <v>14190.29</v>
      </c>
      <c r="O15" s="18">
        <v>19786.254000000001</v>
      </c>
      <c r="P15" s="18">
        <v>22924.292000000001</v>
      </c>
      <c r="Q15" s="18">
        <v>21367.975999999999</v>
      </c>
      <c r="R15" s="18">
        <v>27247.258999999998</v>
      </c>
      <c r="S15" s="18">
        <v>21816.528999999999</v>
      </c>
      <c r="T15" s="18">
        <v>5538.6909999999998</v>
      </c>
      <c r="U15" s="42">
        <f>643524.873+Q15+P15+O15+N15+R15+S15+T15</f>
        <v>776396.16399999999</v>
      </c>
      <c r="V15" s="19" t="s">
        <v>17</v>
      </c>
      <c r="W15" s="20"/>
    </row>
    <row r="16" spans="1:26" ht="29.25" customHeight="1" x14ac:dyDescent="0.25">
      <c r="A16" s="55"/>
      <c r="B16" s="21" t="s">
        <v>18</v>
      </c>
      <c r="C16" s="18">
        <v>7157.1329999999998</v>
      </c>
      <c r="D16" s="18"/>
      <c r="E16" s="18"/>
      <c r="F16" s="18">
        <v>1988.348</v>
      </c>
      <c r="G16" s="18"/>
      <c r="H16" s="18">
        <v>6011</v>
      </c>
      <c r="I16" s="18">
        <v>78896</v>
      </c>
      <c r="J16" s="18">
        <v>94451</v>
      </c>
      <c r="K16" s="18">
        <v>86444</v>
      </c>
      <c r="L16" s="18">
        <v>4256</v>
      </c>
      <c r="M16" s="18">
        <v>3022</v>
      </c>
      <c r="N16" s="18">
        <v>2569.94</v>
      </c>
      <c r="O16" s="18">
        <v>2251.038</v>
      </c>
      <c r="P16" s="18">
        <v>18153.814999999999</v>
      </c>
      <c r="Q16" s="18">
        <v>458988.05099999998</v>
      </c>
      <c r="R16" s="18">
        <v>54812</v>
      </c>
      <c r="S16" s="18">
        <v>6255</v>
      </c>
      <c r="T16" s="18">
        <v>77696</v>
      </c>
      <c r="U16" s="42">
        <f>310316.319+Q16+P16+O16+N16+R16+S16+T16</f>
        <v>931042.16299999983</v>
      </c>
      <c r="V16" s="19" t="s">
        <v>19</v>
      </c>
      <c r="W16" s="20"/>
    </row>
    <row r="17" spans="1:24" ht="29.25" customHeight="1" x14ac:dyDescent="0.25">
      <c r="A17" s="55"/>
      <c r="B17" s="21" t="s">
        <v>20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2">
        <v>3567.5910000000003</v>
      </c>
      <c r="V17" s="19" t="s">
        <v>21</v>
      </c>
      <c r="W17" s="20"/>
    </row>
    <row r="18" spans="1:24" ht="29.25" customHeight="1" x14ac:dyDescent="0.25">
      <c r="A18" s="55"/>
      <c r="B18" s="21" t="s">
        <v>22</v>
      </c>
      <c r="C18" s="18">
        <v>27294.538</v>
      </c>
      <c r="D18" s="18"/>
      <c r="E18" s="18"/>
      <c r="F18" s="18">
        <v>50431.22</v>
      </c>
      <c r="G18" s="18">
        <v>2651.4989999999998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2">
        <v>92976.718999999997</v>
      </c>
      <c r="V18" s="19" t="s">
        <v>23</v>
      </c>
      <c r="W18" s="20"/>
    </row>
    <row r="19" spans="1:24" ht="29.25" customHeight="1" x14ac:dyDescent="0.25">
      <c r="A19" s="55"/>
      <c r="B19" s="21" t="s">
        <v>24</v>
      </c>
      <c r="C19" s="22">
        <v>8051.97</v>
      </c>
      <c r="D19" s="22">
        <v>6091.7780000000002</v>
      </c>
      <c r="E19" s="22">
        <v>46610.366000000002</v>
      </c>
      <c r="F19" s="22">
        <v>56977.654000000002</v>
      </c>
      <c r="G19" s="22">
        <v>33113.26</v>
      </c>
      <c r="H19" s="22">
        <v>4064</v>
      </c>
      <c r="I19" s="22">
        <v>25602</v>
      </c>
      <c r="J19" s="22">
        <v>3297</v>
      </c>
      <c r="K19" s="22">
        <v>2585</v>
      </c>
      <c r="L19" s="22">
        <v>20493</v>
      </c>
      <c r="M19" s="22">
        <v>34900</v>
      </c>
      <c r="N19" s="22">
        <f>339500.53-14190.29</f>
        <v>325310.24000000005</v>
      </c>
      <c r="O19" s="22">
        <f>161541.568-19786.254</f>
        <v>141755.31400000001</v>
      </c>
      <c r="P19" s="22">
        <f>30021.86-22924.292</f>
        <v>7097.5679999999993</v>
      </c>
      <c r="Q19" s="18">
        <f>90216.398-21367.976</f>
        <v>68848.422000000006</v>
      </c>
      <c r="R19" s="18">
        <f>1348.291+31328.965+2906.943</f>
        <v>35584.199000000001</v>
      </c>
      <c r="S19" s="18">
        <f>784.451+22408.582+15363.847</f>
        <v>38556.879999999997</v>
      </c>
      <c r="T19" s="18">
        <f>602.127+159.01+2188.423</f>
        <v>2949.5599999999995</v>
      </c>
      <c r="U19" s="42">
        <f>254715.954+Q19+P19+O19+N19+R19+S19+T19</f>
        <v>874818.13700000022</v>
      </c>
      <c r="V19" s="19" t="s">
        <v>25</v>
      </c>
      <c r="W19" s="20"/>
      <c r="X19" s="49"/>
    </row>
    <row r="20" spans="1:24" ht="29.25" customHeight="1" x14ac:dyDescent="0.25">
      <c r="A20" s="55"/>
      <c r="B20" s="21" t="s">
        <v>26</v>
      </c>
      <c r="C20" s="18">
        <v>78483.876999999993</v>
      </c>
      <c r="D20" s="18">
        <v>352670.44</v>
      </c>
      <c r="E20" s="18">
        <v>765715.76800000004</v>
      </c>
      <c r="F20" s="18">
        <v>94690.008000000002</v>
      </c>
      <c r="G20" s="18">
        <v>148235.361</v>
      </c>
      <c r="H20" s="18">
        <v>42911</v>
      </c>
      <c r="I20" s="18">
        <v>107217</v>
      </c>
      <c r="J20" s="18">
        <v>71323</v>
      </c>
      <c r="K20" s="18">
        <v>108096</v>
      </c>
      <c r="L20" s="18">
        <v>136672</v>
      </c>
      <c r="M20" s="18"/>
      <c r="N20" s="18"/>
      <c r="O20" s="18"/>
      <c r="P20" s="18"/>
      <c r="Q20" s="18"/>
      <c r="R20" s="18"/>
      <c r="S20" s="18"/>
      <c r="T20" s="18"/>
      <c r="U20" s="42">
        <v>2423178.182</v>
      </c>
      <c r="V20" s="19" t="s">
        <v>27</v>
      </c>
      <c r="W20" s="20"/>
    </row>
    <row r="21" spans="1:24" ht="29.25" customHeight="1" x14ac:dyDescent="0.25">
      <c r="A21" s="55"/>
      <c r="B21" s="21" t="s">
        <v>28</v>
      </c>
      <c r="C21" s="18"/>
      <c r="D21" s="18"/>
      <c r="E21" s="18"/>
      <c r="F21" s="18"/>
      <c r="G21" s="18"/>
      <c r="H21" s="18">
        <v>375165</v>
      </c>
      <c r="I21" s="18">
        <v>1668096</v>
      </c>
      <c r="J21" s="18">
        <v>4623998</v>
      </c>
      <c r="K21" s="18">
        <v>154331</v>
      </c>
      <c r="L21" s="18">
        <v>77926</v>
      </c>
      <c r="M21" s="18">
        <v>856957</v>
      </c>
      <c r="N21" s="18">
        <v>1058007.415</v>
      </c>
      <c r="O21" s="18">
        <v>570089.06200000003</v>
      </c>
      <c r="P21" s="18">
        <v>795347.84499999997</v>
      </c>
      <c r="Q21" s="18">
        <v>3217296.7429999998</v>
      </c>
      <c r="R21" s="18">
        <v>3409896</v>
      </c>
      <c r="S21" s="18">
        <v>2559672</v>
      </c>
      <c r="T21" s="18">
        <v>897417</v>
      </c>
      <c r="U21" s="42">
        <f>7756473+Q21+P21+O21+N21</f>
        <v>13397214.065000001</v>
      </c>
      <c r="V21" s="19" t="s">
        <v>29</v>
      </c>
      <c r="W21" s="20"/>
      <c r="X21" s="49"/>
    </row>
    <row r="22" spans="1:24" ht="29.25" customHeight="1" x14ac:dyDescent="0.25">
      <c r="A22" s="55"/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2"/>
      <c r="V22" s="19"/>
      <c r="W22" s="20"/>
    </row>
    <row r="23" spans="1:24" ht="29.25" customHeight="1" x14ac:dyDescent="0.25">
      <c r="A23" s="55"/>
      <c r="B23" s="17" t="s">
        <v>30</v>
      </c>
      <c r="C23" s="18">
        <v>-640199.81800000009</v>
      </c>
      <c r="D23" s="18">
        <v>-262364.87300000002</v>
      </c>
      <c r="E23" s="18">
        <v>-1002194.527</v>
      </c>
      <c r="F23" s="18">
        <v>-223773.117</v>
      </c>
      <c r="G23" s="18">
        <v>-553179.33299999998</v>
      </c>
      <c r="H23" s="18">
        <v>-1946209</v>
      </c>
      <c r="I23" s="18">
        <v>-2722751</v>
      </c>
      <c r="J23" s="18">
        <v>-4668870</v>
      </c>
      <c r="K23" s="18">
        <v>-2554780</v>
      </c>
      <c r="L23" s="18">
        <v>-58175</v>
      </c>
      <c r="M23" s="18">
        <v>-431671</v>
      </c>
      <c r="N23" s="18">
        <f>SUM(N24:N34)</f>
        <v>-911435.68700000003</v>
      </c>
      <c r="O23" s="18">
        <f t="shared" ref="O23:T23" si="1">SUM(O24:O34)</f>
        <v>-156862.29200000002</v>
      </c>
      <c r="P23" s="18">
        <f t="shared" si="1"/>
        <v>-4239132.0559999999</v>
      </c>
      <c r="Q23" s="18">
        <f t="shared" si="1"/>
        <v>-1948004.5360000001</v>
      </c>
      <c r="R23" s="18">
        <f t="shared" si="1"/>
        <v>-78658.358000000007</v>
      </c>
      <c r="S23" s="18">
        <f t="shared" si="1"/>
        <v>-143651.995</v>
      </c>
      <c r="T23" s="18">
        <f t="shared" si="1"/>
        <v>-125672.57500000001</v>
      </c>
      <c r="U23" s="42">
        <f>-17021662.962+Q23+P23+O23+N23+R23+S23+T23</f>
        <v>-24625080.460999995</v>
      </c>
      <c r="V23" s="19" t="s">
        <v>31</v>
      </c>
      <c r="W23" s="20"/>
    </row>
    <row r="24" spans="1:24" ht="29.25" customHeight="1" x14ac:dyDescent="0.25">
      <c r="A24" s="55"/>
      <c r="B24" s="17" t="s">
        <v>32</v>
      </c>
      <c r="C24" s="23">
        <v>-8163.2389999999996</v>
      </c>
      <c r="D24" s="23"/>
      <c r="E24" s="23"/>
      <c r="F24" s="23"/>
      <c r="G24" s="23"/>
      <c r="H24" s="18">
        <v>-1437658</v>
      </c>
      <c r="I24" s="23">
        <v>-1874874</v>
      </c>
      <c r="J24" s="23">
        <v>-4612974</v>
      </c>
      <c r="K24" s="23">
        <v>-2087263</v>
      </c>
      <c r="L24" s="23">
        <v>-2738</v>
      </c>
      <c r="M24" s="23">
        <v>-310241</v>
      </c>
      <c r="N24" s="23">
        <v>-214524.94500000001</v>
      </c>
      <c r="O24" s="23">
        <v>-187949.78099999999</v>
      </c>
      <c r="P24" s="23">
        <v>-1185631.45</v>
      </c>
      <c r="Q24" s="18">
        <v>-701508.15800000005</v>
      </c>
      <c r="R24" s="18">
        <v>-35203.019</v>
      </c>
      <c r="S24" s="18">
        <v>-21392.714</v>
      </c>
      <c r="T24" s="18">
        <v>-18275.346000000001</v>
      </c>
      <c r="U24" s="42">
        <f>-10644341.169+Q24+P24+O24+N24+R24+S24+T24</f>
        <v>-13008826.581999999</v>
      </c>
      <c r="V24" s="19" t="s">
        <v>33</v>
      </c>
      <c r="W24" s="20"/>
    </row>
    <row r="25" spans="1:24" ht="29.25" customHeight="1" x14ac:dyDescent="0.25">
      <c r="A25" s="55"/>
      <c r="B25" s="17" t="s">
        <v>34</v>
      </c>
      <c r="C25" s="22">
        <v>-1376.71</v>
      </c>
      <c r="D25" s="22">
        <v>-811.447</v>
      </c>
      <c r="E25" s="22">
        <v>-1248.6579999999999</v>
      </c>
      <c r="F25" s="22">
        <v>-2944.0970000000002</v>
      </c>
      <c r="G25" s="22">
        <v>-1157.3610000000001</v>
      </c>
      <c r="H25" s="18">
        <v>-9888</v>
      </c>
      <c r="I25" s="22">
        <v>-28821</v>
      </c>
      <c r="J25" s="22">
        <v>-1612</v>
      </c>
      <c r="K25" s="22">
        <v>-4879</v>
      </c>
      <c r="L25" s="22">
        <v>-9423</v>
      </c>
      <c r="M25" s="22">
        <v>-3781</v>
      </c>
      <c r="N25" s="22">
        <v>-3690.9760000000001</v>
      </c>
      <c r="O25" s="22">
        <v>-7836.0469999999996</v>
      </c>
      <c r="P25" s="22">
        <v>-7076.8119999999999</v>
      </c>
      <c r="Q25" s="18">
        <v>-4132.6049999999996</v>
      </c>
      <c r="R25" s="18">
        <v>-3895.6610000000001</v>
      </c>
      <c r="S25" s="18">
        <v>-2516.0349999999999</v>
      </c>
      <c r="T25" s="18">
        <v>-2256.7199999999998</v>
      </c>
      <c r="U25" s="42">
        <f>-115226.765+Q25+P25+O25+N25+R25+S25+T25</f>
        <v>-146631.62099999998</v>
      </c>
      <c r="V25" s="19" t="s">
        <v>35</v>
      </c>
      <c r="W25" s="20"/>
    </row>
    <row r="26" spans="1:24" ht="29.25" customHeight="1" x14ac:dyDescent="0.25">
      <c r="A26" s="55"/>
      <c r="B26" s="17" t="s">
        <v>36</v>
      </c>
      <c r="C26" s="22">
        <v>-8317.0720000000001</v>
      </c>
      <c r="D26" s="22">
        <v>-624.10799999999995</v>
      </c>
      <c r="E26" s="22">
        <v>-3626.6350000000002</v>
      </c>
      <c r="F26" s="22">
        <v>-1837.2629999999999</v>
      </c>
      <c r="G26" s="22">
        <v>-474.29899999999998</v>
      </c>
      <c r="H26" s="22">
        <v>-6051</v>
      </c>
      <c r="I26" s="22">
        <v>-2334</v>
      </c>
      <c r="J26" s="22">
        <v>-6759</v>
      </c>
      <c r="K26" s="22">
        <v>-5894</v>
      </c>
      <c r="L26" s="22">
        <v>-507</v>
      </c>
      <c r="M26" s="22">
        <v>-1481</v>
      </c>
      <c r="N26" s="22">
        <v>-876.20299999999997</v>
      </c>
      <c r="O26" s="22">
        <v>-1641.67</v>
      </c>
      <c r="P26" s="22">
        <v>-1238.6769999999999</v>
      </c>
      <c r="Q26" s="18">
        <v>-670.38400000000001</v>
      </c>
      <c r="R26" s="18">
        <v>-717.91600000000005</v>
      </c>
      <c r="S26" s="18">
        <v>-638.21400000000006</v>
      </c>
      <c r="T26" s="18">
        <v>-938.91800000000001</v>
      </c>
      <c r="U26" s="42">
        <f>-77416.264+Q26+P26+O26+N26+R26+S26+T26</f>
        <v>-84138.245999999999</v>
      </c>
      <c r="V26" s="19" t="s">
        <v>37</v>
      </c>
      <c r="W26" s="20"/>
    </row>
    <row r="27" spans="1:24" ht="29.25" customHeight="1" x14ac:dyDescent="0.25">
      <c r="A27" s="55"/>
      <c r="B27" s="21" t="s">
        <v>38</v>
      </c>
      <c r="C27" s="22">
        <v>-4015.569</v>
      </c>
      <c r="D27" s="22">
        <v>-14537.564</v>
      </c>
      <c r="E27" s="22">
        <v>-13359.268</v>
      </c>
      <c r="F27" s="22">
        <v>-1138.1189999999999</v>
      </c>
      <c r="G27" s="22"/>
      <c r="H27" s="22">
        <v>-80</v>
      </c>
      <c r="I27" s="22"/>
      <c r="J27" s="22"/>
      <c r="K27" s="22"/>
      <c r="L27" s="22"/>
      <c r="M27" s="22"/>
      <c r="N27" s="22"/>
      <c r="O27" s="22"/>
      <c r="P27" s="22"/>
      <c r="Q27" s="18"/>
      <c r="R27" s="18"/>
      <c r="S27" s="18"/>
      <c r="T27" s="18"/>
      <c r="U27" s="42">
        <v>-82627.021000000008</v>
      </c>
      <c r="V27" s="19" t="s">
        <v>39</v>
      </c>
      <c r="W27" s="20"/>
    </row>
    <row r="28" spans="1:24" ht="29.25" customHeight="1" x14ac:dyDescent="0.25">
      <c r="A28" s="55"/>
      <c r="B28" s="21" t="s">
        <v>40</v>
      </c>
      <c r="C28" s="18">
        <v>-376899.42200000002</v>
      </c>
      <c r="D28" s="18">
        <v>-89873.328999999998</v>
      </c>
      <c r="E28" s="18">
        <v>-833371.16599999997</v>
      </c>
      <c r="F28" s="18">
        <v>-61449.692000000003</v>
      </c>
      <c r="G28" s="18">
        <v>-496647.90600000002</v>
      </c>
      <c r="H28" s="18">
        <v>-160644</v>
      </c>
      <c r="I28" s="18">
        <v>-126833</v>
      </c>
      <c r="J28" s="18">
        <v>-7815</v>
      </c>
      <c r="K28" s="18">
        <v>-11550</v>
      </c>
      <c r="L28" s="18">
        <v>-28025</v>
      </c>
      <c r="M28" s="18">
        <v>-33439</v>
      </c>
      <c r="N28" s="18">
        <v>-38424.353999999999</v>
      </c>
      <c r="O28" s="18">
        <v>-34974.57</v>
      </c>
      <c r="P28" s="18">
        <v>-32821.964</v>
      </c>
      <c r="Q28" s="18">
        <v>-33415.042999999998</v>
      </c>
      <c r="R28" s="18">
        <v>-28492.388999999999</v>
      </c>
      <c r="S28" s="18">
        <v>-28732.513999999999</v>
      </c>
      <c r="T28" s="18">
        <v>-29878.36</v>
      </c>
      <c r="U28" s="42">
        <f>-2841993.884+Q28+P28+O28+N28+R28+S28+T28</f>
        <v>-3068733.0779999997</v>
      </c>
      <c r="V28" s="19" t="s">
        <v>41</v>
      </c>
      <c r="W28" s="20"/>
    </row>
    <row r="29" spans="1:24" ht="29.25" customHeight="1" x14ac:dyDescent="0.25">
      <c r="A29" s="55"/>
      <c r="B29" s="21" t="s">
        <v>42</v>
      </c>
      <c r="C29" s="22">
        <v>-17156.601999999999</v>
      </c>
      <c r="D29" s="22"/>
      <c r="E29" s="22"/>
      <c r="F29" s="22">
        <v>-11039.724</v>
      </c>
      <c r="G29" s="22">
        <v>-9527.6659999999993</v>
      </c>
      <c r="H29" s="22">
        <v>-43039</v>
      </c>
      <c r="I29" s="22">
        <v>-29974</v>
      </c>
      <c r="J29" s="22">
        <v>-1508</v>
      </c>
      <c r="K29" s="22">
        <v>-18159</v>
      </c>
      <c r="L29" s="22">
        <v>-5514</v>
      </c>
      <c r="M29" s="22">
        <v>-9221</v>
      </c>
      <c r="N29" s="22">
        <v>-10514.055</v>
      </c>
      <c r="O29" s="22">
        <v>-4916.6840000000002</v>
      </c>
      <c r="P29" s="22">
        <v>-23411.194</v>
      </c>
      <c r="Q29" s="18">
        <v>-8724.2060000000001</v>
      </c>
      <c r="R29" s="18">
        <v>-4921.3599999999997</v>
      </c>
      <c r="S29" s="18">
        <v>-3344.9250000000002</v>
      </c>
      <c r="T29" s="18">
        <v>-2844.4229999999998</v>
      </c>
      <c r="U29" s="42">
        <f>-224705.931+Q29+P29+O29+N29+R29+S29+T29</f>
        <v>-283382.77799999999</v>
      </c>
      <c r="V29" s="19" t="s">
        <v>43</v>
      </c>
      <c r="W29" s="20"/>
    </row>
    <row r="30" spans="1:24" ht="29.25" customHeight="1" x14ac:dyDescent="0.25">
      <c r="A30" s="55"/>
      <c r="B30" s="21" t="s">
        <v>44</v>
      </c>
      <c r="C30" s="22">
        <v>-795.23699999999997</v>
      </c>
      <c r="D30" s="22"/>
      <c r="E30" s="22"/>
      <c r="F30" s="22">
        <v>-804.226</v>
      </c>
      <c r="G30" s="22">
        <v>-747.69500000000005</v>
      </c>
      <c r="H30" s="22">
        <v>-2052</v>
      </c>
      <c r="I30" s="22">
        <v>-1053</v>
      </c>
      <c r="J30" s="22">
        <v>-1581</v>
      </c>
      <c r="K30" s="22">
        <v>-8455</v>
      </c>
      <c r="L30" s="22">
        <v>-769</v>
      </c>
      <c r="M30" s="22">
        <v>-723</v>
      </c>
      <c r="N30" s="22">
        <v>-239.50399999999999</v>
      </c>
      <c r="O30" s="22">
        <v>-51.143999999999998</v>
      </c>
      <c r="P30" s="22">
        <v>-315.28699999999998</v>
      </c>
      <c r="Q30" s="18">
        <v>-29.4</v>
      </c>
      <c r="R30" s="18"/>
      <c r="S30" s="18"/>
      <c r="T30" s="18"/>
      <c r="U30" s="42">
        <f>-28957.726+Q30+P30+O30+N30+R30+S30+T30</f>
        <v>-29593.061000000002</v>
      </c>
      <c r="V30" s="19" t="s">
        <v>45</v>
      </c>
      <c r="W30" s="20"/>
    </row>
    <row r="31" spans="1:24" ht="29.25" customHeight="1" x14ac:dyDescent="0.25">
      <c r="A31" s="55"/>
      <c r="B31" s="21" t="s">
        <v>46</v>
      </c>
      <c r="C31" s="22"/>
      <c r="D31" s="22"/>
      <c r="E31" s="22"/>
      <c r="F31" s="22"/>
      <c r="G31" s="22"/>
      <c r="H31" s="22">
        <v>-30352</v>
      </c>
      <c r="I31" s="22">
        <v>-12384</v>
      </c>
      <c r="J31" s="22">
        <v>-17407</v>
      </c>
      <c r="K31" s="22">
        <v>-2437</v>
      </c>
      <c r="L31" s="22">
        <v>-4267</v>
      </c>
      <c r="M31" s="22">
        <v>-64564</v>
      </c>
      <c r="N31" s="22">
        <v>-6903.5680000000002</v>
      </c>
      <c r="O31" s="22">
        <v>-5772.223</v>
      </c>
      <c r="P31" s="22">
        <v>-7061.5039999999999</v>
      </c>
      <c r="Q31" s="18">
        <v>-9415.4390000000003</v>
      </c>
      <c r="R31" s="18">
        <v>-3154.7460000000001</v>
      </c>
      <c r="S31" s="18">
        <v>-1682.896</v>
      </c>
      <c r="T31" s="18">
        <v>-1446.03</v>
      </c>
      <c r="U31" s="42">
        <f>-131411+Q31+P31+O31+N31+R31+S31+T31</f>
        <v>-166847.40600000002</v>
      </c>
      <c r="V31" s="19" t="s">
        <v>47</v>
      </c>
      <c r="W31" s="20"/>
    </row>
    <row r="32" spans="1:24" ht="29.25" customHeight="1" x14ac:dyDescent="0.25">
      <c r="A32" s="55"/>
      <c r="B32" s="21" t="s">
        <v>48</v>
      </c>
      <c r="C32" s="22">
        <v>-29597.576000000001</v>
      </c>
      <c r="D32" s="22">
        <v>-6269.6610000000001</v>
      </c>
      <c r="E32" s="22">
        <v>-8511.2829999999994</v>
      </c>
      <c r="F32" s="22">
        <v>-7096.8410000000003</v>
      </c>
      <c r="G32" s="22">
        <v>-6508.2089999999998</v>
      </c>
      <c r="H32" s="22">
        <v>-6505</v>
      </c>
      <c r="I32" s="22">
        <v>-5029</v>
      </c>
      <c r="J32" s="22">
        <v>-4965</v>
      </c>
      <c r="K32" s="22">
        <v>-3131</v>
      </c>
      <c r="L32" s="22">
        <v>-3967</v>
      </c>
      <c r="M32" s="22">
        <v>-3225</v>
      </c>
      <c r="N32" s="22">
        <v>-26682.362000000001</v>
      </c>
      <c r="O32" s="22">
        <v>-2791.1729999999998</v>
      </c>
      <c r="P32" s="22">
        <v>-2828.5390000000002</v>
      </c>
      <c r="Q32" s="18">
        <v>-2758.64</v>
      </c>
      <c r="R32" s="18">
        <v>-2273.2669999999998</v>
      </c>
      <c r="S32" s="18">
        <v>-27279.017</v>
      </c>
      <c r="T32" s="18">
        <v>-16457.106</v>
      </c>
      <c r="U32" s="42">
        <f>-120842.401+Q32+P32+O32+N32+R32+S32+T32</f>
        <v>-201912.50499999998</v>
      </c>
      <c r="V32" s="19" t="s">
        <v>49</v>
      </c>
      <c r="W32" s="20"/>
    </row>
    <row r="33" spans="1:23" ht="29.25" customHeight="1" x14ac:dyDescent="0.25">
      <c r="A33" s="55"/>
      <c r="B33" s="21" t="s">
        <v>68</v>
      </c>
      <c r="C33" s="22">
        <v>-193878.391</v>
      </c>
      <c r="D33" s="22">
        <v>-150248.764</v>
      </c>
      <c r="E33" s="22">
        <v>-142077.51699999999</v>
      </c>
      <c r="F33" s="22">
        <v>-137463.155</v>
      </c>
      <c r="G33" s="22">
        <v>-38116.197</v>
      </c>
      <c r="H33" s="22">
        <v>-249940</v>
      </c>
      <c r="I33" s="22">
        <v>-641449</v>
      </c>
      <c r="J33" s="22">
        <v>-14249</v>
      </c>
      <c r="K33" s="22">
        <v>-413012</v>
      </c>
      <c r="L33" s="22">
        <v>-2965</v>
      </c>
      <c r="M33" s="22">
        <v>-4996</v>
      </c>
      <c r="N33" s="22">
        <v>-609579.72</v>
      </c>
      <c r="O33" s="22">
        <v>89071</v>
      </c>
      <c r="P33" s="22">
        <v>-2978746.6290000002</v>
      </c>
      <c r="Q33" s="18">
        <v>-1187350.6610000001</v>
      </c>
      <c r="R33" s="18">
        <v>0</v>
      </c>
      <c r="S33" s="18">
        <v>-58065.68</v>
      </c>
      <c r="T33" s="18">
        <v>-53575.671999999999</v>
      </c>
      <c r="U33" s="42">
        <f>-2619897.578+Q33+P33+O33+N33+R33+S33+T33</f>
        <v>-7418144.9400000004</v>
      </c>
      <c r="V33" s="19" t="s">
        <v>50</v>
      </c>
      <c r="W33" s="20"/>
    </row>
    <row r="34" spans="1:23" ht="29.25" customHeight="1" x14ac:dyDescent="0.25">
      <c r="A34" s="55"/>
      <c r="B34" s="21" t="s">
        <v>51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8"/>
      <c r="R34" s="18"/>
      <c r="S34" s="18"/>
      <c r="T34" s="18"/>
      <c r="U34" s="42">
        <v>-134243.223</v>
      </c>
      <c r="V34" s="19" t="s">
        <v>52</v>
      </c>
      <c r="W34" s="20"/>
    </row>
    <row r="35" spans="1:23" ht="29.25" customHeight="1" x14ac:dyDescent="0.25">
      <c r="A35" s="55"/>
      <c r="B35" s="2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2"/>
      <c r="V35" s="19"/>
      <c r="W35" s="20"/>
    </row>
    <row r="36" spans="1:23" ht="29.25" customHeight="1" x14ac:dyDescent="0.25">
      <c r="A36" s="55"/>
      <c r="B36" s="17" t="s">
        <v>53</v>
      </c>
      <c r="C36" s="18">
        <v>2097588.798</v>
      </c>
      <c r="D36" s="18">
        <v>159554.51799999998</v>
      </c>
      <c r="E36" s="18">
        <v>100099.04599999986</v>
      </c>
      <c r="F36" s="18">
        <v>233379.71299999996</v>
      </c>
      <c r="G36" s="18">
        <v>343293.39800000004</v>
      </c>
      <c r="H36" s="18">
        <v>1176640</v>
      </c>
      <c r="I36" s="18">
        <v>7055380</v>
      </c>
      <c r="J36" s="18">
        <v>4436253</v>
      </c>
      <c r="K36" s="18">
        <v>3610353</v>
      </c>
      <c r="L36" s="18">
        <v>1563558</v>
      </c>
      <c r="M36" s="18">
        <v>2171498</v>
      </c>
      <c r="N36" s="18">
        <f>+N8+N23</f>
        <v>945808.67600000009</v>
      </c>
      <c r="O36" s="18">
        <f t="shared" ref="O36:T36" si="2">+O8+O23</f>
        <v>3401293.9290000009</v>
      </c>
      <c r="P36" s="18">
        <f t="shared" si="2"/>
        <v>2500265.8540000003</v>
      </c>
      <c r="Q36" s="18">
        <f t="shared" si="2"/>
        <v>4158203.6559999995</v>
      </c>
      <c r="R36" s="18">
        <f t="shared" si="2"/>
        <v>4350539.0999999996</v>
      </c>
      <c r="S36" s="18">
        <f t="shared" si="2"/>
        <v>2924437.4139999999</v>
      </c>
      <c r="T36" s="18">
        <f t="shared" si="2"/>
        <v>1206183.676</v>
      </c>
      <c r="U36" s="42">
        <f>25859783.87+Q36+P36+O36+N36+R36+S36+T36</f>
        <v>45346516.174999997</v>
      </c>
      <c r="V36" s="19" t="s">
        <v>54</v>
      </c>
      <c r="W36" s="20"/>
    </row>
    <row r="37" spans="1:23" ht="29.25" customHeight="1" x14ac:dyDescent="0.25">
      <c r="A37" s="55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2"/>
      <c r="V37" s="19"/>
      <c r="W37" s="20"/>
    </row>
    <row r="38" spans="1:23" ht="29.25" customHeight="1" x14ac:dyDescent="0.25">
      <c r="A38" s="55"/>
      <c r="B38" s="17" t="s">
        <v>55</v>
      </c>
      <c r="C38" s="18">
        <v>289696.91800000001</v>
      </c>
      <c r="D38" s="18">
        <v>47319.224999999999</v>
      </c>
      <c r="E38" s="18">
        <v>80325.406000000003</v>
      </c>
      <c r="F38" s="18">
        <v>62748.677000000003</v>
      </c>
      <c r="G38" s="18">
        <v>181061.53200000001</v>
      </c>
      <c r="H38" s="18">
        <v>342670</v>
      </c>
      <c r="I38" s="18">
        <v>197070</v>
      </c>
      <c r="J38" s="18">
        <v>467817</v>
      </c>
      <c r="K38" s="18">
        <v>432545</v>
      </c>
      <c r="L38" s="18">
        <v>132782</v>
      </c>
      <c r="M38" s="18">
        <v>118969</v>
      </c>
      <c r="N38" s="18">
        <v>161435.29399999999</v>
      </c>
      <c r="O38" s="18">
        <v>121339.565</v>
      </c>
      <c r="P38" s="18">
        <v>171215.427</v>
      </c>
      <c r="Q38" s="18">
        <v>63572.953999999998</v>
      </c>
      <c r="R38" s="18">
        <v>37844.783000000003</v>
      </c>
      <c r="S38" s="18">
        <v>60511.137999999999</v>
      </c>
      <c r="T38" s="18">
        <v>47324.889000000003</v>
      </c>
      <c r="U38" s="42">
        <f>4003299.861+Q38+P38+O38+N38+R38+S38+T38</f>
        <v>4666543.9110000003</v>
      </c>
      <c r="V38" s="19" t="s">
        <v>56</v>
      </c>
      <c r="W38" s="20"/>
    </row>
    <row r="39" spans="1:23" ht="29.25" customHeight="1" x14ac:dyDescent="0.25">
      <c r="A39" s="55"/>
      <c r="B39" s="17" t="s">
        <v>57</v>
      </c>
      <c r="C39" s="22">
        <v>-385140.85700000002</v>
      </c>
      <c r="D39" s="22">
        <v>-189046.39999999999</v>
      </c>
      <c r="E39" s="22">
        <v>-297100.35800000001</v>
      </c>
      <c r="F39" s="22">
        <v>-233674.00200000001</v>
      </c>
      <c r="G39" s="22">
        <v>-51956.491000000002</v>
      </c>
      <c r="H39" s="22">
        <v>-149442</v>
      </c>
      <c r="I39" s="22">
        <v>-1263967</v>
      </c>
      <c r="J39" s="22">
        <v>-14815</v>
      </c>
      <c r="K39" s="22">
        <v>-380781</v>
      </c>
      <c r="L39" s="22">
        <v>-290463</v>
      </c>
      <c r="M39" s="22">
        <v>-383885</v>
      </c>
      <c r="N39" s="22">
        <v>-72535.179999999993</v>
      </c>
      <c r="O39" s="22">
        <v>-16968.501</v>
      </c>
      <c r="P39" s="22">
        <v>-24784.477999999999</v>
      </c>
      <c r="Q39" s="18">
        <v>-1626570.3640000001</v>
      </c>
      <c r="R39" s="18">
        <v>-52199.93</v>
      </c>
      <c r="S39" s="18">
        <v>-51515.591999999997</v>
      </c>
      <c r="T39" s="18">
        <v>-5173.1899999999996</v>
      </c>
      <c r="U39" s="42">
        <f>-6417733.286+Q39+P39+O39+N39+R39+S39+T39</f>
        <v>-8267480.5210000006</v>
      </c>
      <c r="V39" s="19" t="s">
        <v>58</v>
      </c>
      <c r="W39" s="20"/>
    </row>
    <row r="40" spans="1:23" ht="29.25" customHeight="1" x14ac:dyDescent="0.25">
      <c r="A40" s="55"/>
      <c r="B40" s="17" t="s">
        <v>59</v>
      </c>
      <c r="C40" s="22">
        <v>-1876241.74</v>
      </c>
      <c r="D40" s="22"/>
      <c r="E40" s="22"/>
      <c r="F40" s="22"/>
      <c r="G40" s="22"/>
      <c r="H40" s="22">
        <v>-1350000</v>
      </c>
      <c r="I40" s="22">
        <v>-5320000</v>
      </c>
      <c r="J40" s="22">
        <v>-3260856</v>
      </c>
      <c r="K40" s="22">
        <v>-4742693</v>
      </c>
      <c r="L40" s="22">
        <v>-1150000</v>
      </c>
      <c r="M40" s="22">
        <v>-1714174</v>
      </c>
      <c r="N40" s="22">
        <v>-1341446.78</v>
      </c>
      <c r="O40" s="22">
        <v>-825195.14300000004</v>
      </c>
      <c r="P40" s="22">
        <v>-4539955.773</v>
      </c>
      <c r="Q40" s="18">
        <v>-3502118.1690000002</v>
      </c>
      <c r="R40" s="18">
        <v>-2304677.96</v>
      </c>
      <c r="S40" s="18">
        <v>-3696870.9750000001</v>
      </c>
      <c r="T40" s="18">
        <v>-2587848.091</v>
      </c>
      <c r="U40" s="42">
        <f>-20941568.926+Q40+P40+O40+N40+R40+S40+T40</f>
        <v>-39739681.817000002</v>
      </c>
      <c r="V40" s="19" t="s">
        <v>60</v>
      </c>
      <c r="W40" s="20"/>
    </row>
    <row r="41" spans="1:23" ht="29.25" customHeight="1" x14ac:dyDescent="0.25">
      <c r="A41" s="55"/>
      <c r="B41" s="21" t="s">
        <v>61</v>
      </c>
      <c r="C41" s="22">
        <v>-5847.3180000000002</v>
      </c>
      <c r="D41" s="22"/>
      <c r="E41" s="22"/>
      <c r="F41" s="22">
        <v>-4998.5280000000002</v>
      </c>
      <c r="G41" s="22">
        <v>-3326.4369999999999</v>
      </c>
      <c r="H41" s="22">
        <v>-7160</v>
      </c>
      <c r="I41" s="22">
        <v>-9639</v>
      </c>
      <c r="J41" s="22">
        <v>-14312</v>
      </c>
      <c r="K41" s="22">
        <v>-12922</v>
      </c>
      <c r="L41" s="22">
        <v>-11387</v>
      </c>
      <c r="M41" s="22">
        <v>-9973</v>
      </c>
      <c r="N41" s="22">
        <v>-10648.746999999999</v>
      </c>
      <c r="O41" s="22">
        <v>-10506.484</v>
      </c>
      <c r="P41" s="22">
        <v>-11720.227000000001</v>
      </c>
      <c r="Q41" s="18">
        <v>-10491.554</v>
      </c>
      <c r="R41" s="18">
        <v>-8451.4439999999995</v>
      </c>
      <c r="S41" s="18">
        <v>-9433.1710000000003</v>
      </c>
      <c r="T41" s="18">
        <v>-7704.8879999999999</v>
      </c>
      <c r="U41" s="42">
        <f>-117665.727+Q41+P41+O41+N41+R41+S41+T41</f>
        <v>-186622.242</v>
      </c>
      <c r="V41" s="19" t="s">
        <v>62</v>
      </c>
      <c r="W41" s="20"/>
    </row>
    <row r="42" spans="1:23" ht="24.75" customHeight="1" x14ac:dyDescent="0.25">
      <c r="A42" s="55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42"/>
      <c r="V42" s="19"/>
      <c r="W42" s="20"/>
    </row>
    <row r="43" spans="1:23" ht="24.75" customHeight="1" x14ac:dyDescent="0.25">
      <c r="A43" s="55"/>
      <c r="B43" s="24" t="s">
        <v>63</v>
      </c>
      <c r="C43" s="25">
        <v>120055.80099999995</v>
      </c>
      <c r="D43" s="25">
        <v>17827.342999999993</v>
      </c>
      <c r="E43" s="25">
        <v>-116675.90600000013</v>
      </c>
      <c r="F43" s="25">
        <v>57455.85999999995</v>
      </c>
      <c r="G43" s="25">
        <v>469072.00200000009</v>
      </c>
      <c r="H43" s="25">
        <v>12708</v>
      </c>
      <c r="I43" s="25">
        <v>658844</v>
      </c>
      <c r="J43" s="25">
        <v>1614087</v>
      </c>
      <c r="K43" s="25">
        <v>-1093498</v>
      </c>
      <c r="L43" s="25">
        <v>244490</v>
      </c>
      <c r="M43" s="25">
        <v>182435</v>
      </c>
      <c r="N43" s="25">
        <f>+N36+N38+N39+N40+N41</f>
        <v>-317386.73699999973</v>
      </c>
      <c r="O43" s="25">
        <f t="shared" ref="O43:T43" si="3">+O36+O38+O39+O40+O41</f>
        <v>2669963.3660000004</v>
      </c>
      <c r="P43" s="25">
        <f t="shared" si="3"/>
        <v>-1904979.1969999997</v>
      </c>
      <c r="Q43" s="25">
        <f t="shared" si="3"/>
        <v>-917403.47700000089</v>
      </c>
      <c r="R43" s="25">
        <f t="shared" si="3"/>
        <v>2023054.5489999999</v>
      </c>
      <c r="S43" s="25">
        <f t="shared" si="3"/>
        <v>-772871.18600000057</v>
      </c>
      <c r="T43" s="25">
        <f t="shared" si="3"/>
        <v>-1347217.6040000001</v>
      </c>
      <c r="U43" s="43">
        <f>2386115.792+Q43+P43+O43+N43+R43+S43+T43</f>
        <v>1819275.5059999994</v>
      </c>
      <c r="V43" s="26" t="s">
        <v>64</v>
      </c>
      <c r="W43" s="20"/>
    </row>
    <row r="44" spans="1:23" ht="19.5" customHeight="1" x14ac:dyDescent="0.25">
      <c r="A44" s="55"/>
      <c r="B44" s="27" t="s">
        <v>65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44"/>
      <c r="V44" s="29" t="s">
        <v>66</v>
      </c>
      <c r="W44" s="3"/>
    </row>
    <row r="45" spans="1:23" x14ac:dyDescent="0.25">
      <c r="A45" s="55"/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7"/>
      <c r="V45" s="3"/>
      <c r="W45" s="3"/>
    </row>
    <row r="46" spans="1:23" x14ac:dyDescent="0.25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45"/>
      <c r="V46" s="3"/>
      <c r="W46" s="3"/>
    </row>
    <row r="47" spans="1:23" x14ac:dyDescent="0.25">
      <c r="A47" s="30"/>
      <c r="B47" s="3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46"/>
      <c r="V47" s="3"/>
      <c r="W47" s="3"/>
    </row>
    <row r="48" spans="1:23" x14ac:dyDescent="0.25">
      <c r="A48" s="30"/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3"/>
      <c r="N48" s="33"/>
      <c r="O48" s="33"/>
      <c r="P48" s="33"/>
      <c r="Q48" s="33"/>
      <c r="R48" s="33"/>
      <c r="S48" s="33"/>
      <c r="T48" s="33"/>
      <c r="U48" s="37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6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6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6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6"/>
      <c r="V52" s="1"/>
      <c r="W52" s="1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7"/>
      <c r="V53" s="1"/>
      <c r="W53" s="1"/>
    </row>
  </sheetData>
  <mergeCells count="1">
    <mergeCell ref="A2:A4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5-21 (Devam)</vt:lpstr>
      <vt:lpstr>Sayfa1</vt:lpstr>
      <vt:lpstr>'5-21 (Devam)'!Yazdırma_Alanı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Metehan İYİGEL</cp:lastModifiedBy>
  <cp:lastPrinted>2018-02-23T13:05:31Z</cp:lastPrinted>
  <dcterms:created xsi:type="dcterms:W3CDTF">2011-11-21T10:37:19Z</dcterms:created>
  <dcterms:modified xsi:type="dcterms:W3CDTF">2018-02-27T12:26:09Z</dcterms:modified>
</cp:coreProperties>
</file>