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850" activeTab="0"/>
  </bookViews>
  <sheets>
    <sheet name="T 5.11" sheetId="1" r:id="rId1"/>
  </sheets>
  <definedNames>
    <definedName name="altı">#REF!</definedName>
    <definedName name="sekiz">#REF!</definedName>
    <definedName name="_xlnm.Print_Area" localSheetId="0">'T 5.11'!$B$1:$CC$35</definedName>
    <definedName name="yedi">#REF!</definedName>
  </definedNames>
  <calcPr fullCalcOnLoad="1"/>
</workbook>
</file>

<file path=xl/sharedStrings.xml><?xml version="1.0" encoding="utf-8"?>
<sst xmlns="http://schemas.openxmlformats.org/spreadsheetml/2006/main" count="148" uniqueCount="82">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</sst>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"/>
    <numFmt numFmtId="186" formatCode="##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7"/>
      <name val="Arial Tur"/>
      <family val="2"/>
    </font>
    <font>
      <sz val="17"/>
      <name val="Arial Tur"/>
      <family val="2"/>
    </font>
    <font>
      <b/>
      <sz val="18"/>
      <name val="Arial Tur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fill"/>
    </xf>
    <xf numFmtId="181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 applyProtection="1">
      <alignment horizontal="fill"/>
      <protection/>
    </xf>
    <xf numFmtId="180" fontId="3" fillId="0" borderId="0" xfId="0" applyNumberFormat="1" applyFont="1" applyAlignment="1" applyProtection="1">
      <alignment horizontal="fill"/>
      <protection/>
    </xf>
    <xf numFmtId="183" fontId="3" fillId="0" borderId="0" xfId="0" applyNumberFormat="1" applyFont="1" applyAlignment="1" applyProtection="1">
      <alignment horizontal="fill"/>
      <protection/>
    </xf>
    <xf numFmtId="18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2" fontId="6" fillId="0" borderId="14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2" fontId="3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7" fillId="0" borderId="19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Alignment="1">
      <alignment vertical="justify"/>
    </xf>
    <xf numFmtId="185" fontId="11" fillId="0" borderId="0" xfId="0" applyNumberFormat="1" applyFont="1" applyAlignment="1">
      <alignment vertical="justify"/>
    </xf>
    <xf numFmtId="185" fontId="11" fillId="0" borderId="0" xfId="0" applyNumberFormat="1" applyFont="1" applyBorder="1" applyAlignment="1" applyProtection="1">
      <alignment horizontal="right" vertical="justify"/>
      <protection/>
    </xf>
    <xf numFmtId="3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right"/>
      <protection/>
    </xf>
    <xf numFmtId="182" fontId="8" fillId="0" borderId="14" xfId="0" applyNumberFormat="1" applyFont="1" applyBorder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184" fontId="10" fillId="0" borderId="0" xfId="0" applyNumberFormat="1" applyFont="1" applyBorder="1" applyAlignment="1">
      <alignment vertical="justify"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Border="1" applyAlignment="1" applyProtection="1">
      <alignment/>
      <protection/>
    </xf>
    <xf numFmtId="182" fontId="8" fillId="0" borderId="15" xfId="0" applyNumberFormat="1" applyFont="1" applyBorder="1" applyAlignment="1" applyProtection="1">
      <alignment/>
      <protection/>
    </xf>
    <xf numFmtId="49" fontId="9" fillId="0" borderId="18" xfId="0" applyNumberFormat="1" applyFont="1" applyBorder="1" applyAlignment="1">
      <alignment horizontal="right"/>
    </xf>
    <xf numFmtId="182" fontId="8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28" fillId="0" borderId="0" xfId="0" applyFont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A38"/>
  <sheetViews>
    <sheetView tabSelected="1" view="pageBreakPreview" zoomScale="60" zoomScaleNormal="55" zoomScalePageLayoutView="0" workbookViewId="0" topLeftCell="A1">
      <selection activeCell="B33" sqref="B33:B34"/>
    </sheetView>
  </sheetViews>
  <sheetFormatPr defaultColWidth="12.57421875" defaultRowHeight="12.75"/>
  <cols>
    <col min="1" max="1" width="0.5625" style="3" customWidth="1"/>
    <col min="2" max="2" width="17.42187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421875" style="3" hidden="1" customWidth="1"/>
    <col min="22" max="22" width="20.28125" style="3" hidden="1" customWidth="1"/>
    <col min="23" max="23" width="22.8515625" style="3" hidden="1" customWidth="1"/>
    <col min="24" max="24" width="20.421875" style="3" hidden="1" customWidth="1"/>
    <col min="25" max="25" width="20.28125" style="3" hidden="1" customWidth="1"/>
    <col min="26" max="26" width="18.7109375" style="3" hidden="1" customWidth="1"/>
    <col min="27" max="27" width="17.421875" style="3" hidden="1" customWidth="1"/>
    <col min="28" max="36" width="17.28125" style="3" hidden="1" customWidth="1"/>
    <col min="37" max="38" width="17.28125" style="3" bestFit="1" customWidth="1"/>
    <col min="39" max="41" width="17.28125" style="3" customWidth="1"/>
    <col min="42" max="42" width="3.8515625" style="3" customWidth="1"/>
    <col min="43" max="54" width="15.7109375" style="3" hidden="1" customWidth="1"/>
    <col min="55" max="55" width="0.13671875" style="3" hidden="1" customWidth="1"/>
    <col min="56" max="59" width="15.7109375" style="3" hidden="1" customWidth="1"/>
    <col min="60" max="60" width="17.57421875" style="3" hidden="1" customWidth="1"/>
    <col min="61" max="61" width="13.421875" style="3" hidden="1" customWidth="1"/>
    <col min="62" max="62" width="10.7109375" style="3" hidden="1" customWidth="1"/>
    <col min="63" max="63" width="13.57421875" style="3" hidden="1" customWidth="1"/>
    <col min="64" max="66" width="11.421875" style="3" hidden="1" customWidth="1"/>
    <col min="67" max="75" width="10.140625" style="3" hidden="1" customWidth="1"/>
    <col min="76" max="78" width="10.140625" style="3" customWidth="1"/>
    <col min="79" max="79" width="12.57421875" style="3" customWidth="1"/>
    <col min="80" max="80" width="21.57421875" style="3" bestFit="1" customWidth="1"/>
    <col min="81" max="81" width="28.140625" style="3" bestFit="1" customWidth="1"/>
    <col min="82" max="16384" width="12.57421875" style="3" customWidth="1"/>
  </cols>
  <sheetData>
    <row r="1" spans="2:84" ht="31.5" customHeight="1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CB1" s="81"/>
      <c r="CC1" s="60" t="s">
        <v>57</v>
      </c>
      <c r="CF1" s="6"/>
    </row>
    <row r="2" spans="2:81" ht="31.5" customHeight="1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7"/>
      <c r="BG2" s="37"/>
      <c r="BH2" s="37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89" t="s">
        <v>58</v>
      </c>
      <c r="CC2" s="89"/>
    </row>
    <row r="3" spans="2:105" ht="31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0" t="s">
        <v>33</v>
      </c>
      <c r="AM3" s="90"/>
      <c r="AN3" s="90"/>
      <c r="AO3" s="90"/>
      <c r="AP3" s="42"/>
      <c r="AQ3" s="42"/>
      <c r="AR3" s="42"/>
      <c r="AS3" s="42"/>
      <c r="AT3" s="42"/>
      <c r="AU3" s="42"/>
      <c r="AV3" s="42"/>
      <c r="AW3" s="42"/>
      <c r="AX3" s="42"/>
      <c r="AY3" s="43"/>
      <c r="AZ3" s="42"/>
      <c r="BA3" s="44"/>
      <c r="BB3" s="45"/>
      <c r="BC3" s="42"/>
      <c r="BD3" s="43"/>
      <c r="BE3" s="42"/>
      <c r="BF3" s="43"/>
      <c r="BG3" s="43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0" t="s">
        <v>35</v>
      </c>
      <c r="BZ3" s="90"/>
      <c r="CA3" s="90"/>
      <c r="CB3" s="20"/>
      <c r="CC3" s="23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4" spans="2:99" ht="41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4" t="s">
        <v>34</v>
      </c>
      <c r="AM4" s="94"/>
      <c r="AN4" s="94"/>
      <c r="AO4" s="94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7"/>
      <c r="BA4" s="47"/>
      <c r="BB4" s="46"/>
      <c r="BC4" s="47"/>
      <c r="BD4" s="48"/>
      <c r="BE4" s="47"/>
      <c r="BF4" s="48"/>
      <c r="BG4" s="48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4" t="s">
        <v>36</v>
      </c>
      <c r="BZ4" s="94"/>
      <c r="CA4" s="94"/>
      <c r="CB4" s="61"/>
      <c r="CC4" s="29"/>
      <c r="CK4" s="6"/>
      <c r="CU4" s="6"/>
    </row>
    <row r="5" spans="2:104" ht="31.5" customHeight="1">
      <c r="B5" s="24"/>
      <c r="C5" s="64">
        <v>1981</v>
      </c>
      <c r="D5" s="64">
        <f aca="true" t="shared" si="0" ref="D5:N5">C5+1</f>
        <v>1982</v>
      </c>
      <c r="E5" s="64">
        <f t="shared" si="0"/>
        <v>1983</v>
      </c>
      <c r="F5" s="64">
        <f t="shared" si="0"/>
        <v>1984</v>
      </c>
      <c r="G5" s="64">
        <f t="shared" si="0"/>
        <v>1985</v>
      </c>
      <c r="H5" s="64">
        <f t="shared" si="0"/>
        <v>1986</v>
      </c>
      <c r="I5" s="64">
        <f t="shared" si="0"/>
        <v>1987</v>
      </c>
      <c r="J5" s="64">
        <f t="shared" si="0"/>
        <v>1988</v>
      </c>
      <c r="K5" s="64">
        <f t="shared" si="0"/>
        <v>1989</v>
      </c>
      <c r="L5" s="64">
        <f t="shared" si="0"/>
        <v>1990</v>
      </c>
      <c r="M5" s="64">
        <f t="shared" si="0"/>
        <v>1991</v>
      </c>
      <c r="N5" s="64">
        <f t="shared" si="0"/>
        <v>1992</v>
      </c>
      <c r="O5" s="64" t="s">
        <v>0</v>
      </c>
      <c r="P5" s="64" t="s">
        <v>1</v>
      </c>
      <c r="Q5" s="64" t="s">
        <v>2</v>
      </c>
      <c r="R5" s="65" t="s">
        <v>50</v>
      </c>
      <c r="S5" s="65" t="s">
        <v>51</v>
      </c>
      <c r="T5" s="64">
        <v>1998</v>
      </c>
      <c r="U5" s="63">
        <v>1999</v>
      </c>
      <c r="V5" s="63">
        <v>2000</v>
      </c>
      <c r="W5" s="63">
        <v>2001</v>
      </c>
      <c r="X5" s="63">
        <v>2002</v>
      </c>
      <c r="Y5" s="63">
        <v>2004</v>
      </c>
      <c r="Z5" s="63">
        <v>2005</v>
      </c>
      <c r="AA5" s="63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63"/>
      <c r="AQ5" s="66" t="s">
        <v>3</v>
      </c>
      <c r="AR5" s="66" t="s">
        <v>4</v>
      </c>
      <c r="AS5" s="66" t="s">
        <v>5</v>
      </c>
      <c r="AT5" s="66" t="s">
        <v>6</v>
      </c>
      <c r="AU5" s="66" t="s">
        <v>7</v>
      </c>
      <c r="AV5" s="66" t="s">
        <v>8</v>
      </c>
      <c r="AW5" s="66" t="s">
        <v>9</v>
      </c>
      <c r="AX5" s="66" t="s">
        <v>10</v>
      </c>
      <c r="AY5" s="66" t="s">
        <v>11</v>
      </c>
      <c r="AZ5" s="66" t="s">
        <v>12</v>
      </c>
      <c r="BA5" s="66" t="s">
        <v>13</v>
      </c>
      <c r="BB5" s="66" t="s">
        <v>14</v>
      </c>
      <c r="BC5" s="66" t="s">
        <v>15</v>
      </c>
      <c r="BD5" s="66" t="s">
        <v>16</v>
      </c>
      <c r="BE5" s="66" t="s">
        <v>17</v>
      </c>
      <c r="BF5" s="66" t="s">
        <v>18</v>
      </c>
      <c r="BG5" s="66" t="s">
        <v>49</v>
      </c>
      <c r="BH5" s="63" t="s">
        <v>52</v>
      </c>
      <c r="BI5" s="67" t="s">
        <v>53</v>
      </c>
      <c r="BJ5" s="67" t="s">
        <v>54</v>
      </c>
      <c r="BK5" s="67" t="s">
        <v>55</v>
      </c>
      <c r="BL5" s="68" t="s">
        <v>56</v>
      </c>
      <c r="BM5" s="68" t="s">
        <v>61</v>
      </c>
      <c r="BN5" s="68" t="s">
        <v>64</v>
      </c>
      <c r="BO5" s="85" t="s">
        <v>65</v>
      </c>
      <c r="BP5" s="85" t="s">
        <v>66</v>
      </c>
      <c r="BQ5" s="85" t="s">
        <v>67</v>
      </c>
      <c r="BR5" s="85" t="s">
        <v>68</v>
      </c>
      <c r="BS5" s="85" t="s">
        <v>69</v>
      </c>
      <c r="BT5" s="85" t="s">
        <v>70</v>
      </c>
      <c r="BU5" s="85" t="s">
        <v>71</v>
      </c>
      <c r="BV5" s="85" t="s">
        <v>72</v>
      </c>
      <c r="BW5" s="85" t="s">
        <v>73</v>
      </c>
      <c r="BX5" s="85" t="s">
        <v>74</v>
      </c>
      <c r="BY5" s="85" t="s">
        <v>75</v>
      </c>
      <c r="BZ5" s="88" t="s">
        <v>76</v>
      </c>
      <c r="CA5" s="85" t="s">
        <v>79</v>
      </c>
      <c r="CB5" s="61"/>
      <c r="CC5" s="29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</row>
    <row r="6" spans="2:105" ht="31.5" customHeight="1">
      <c r="B6" s="71" t="s">
        <v>21</v>
      </c>
      <c r="C6" s="72">
        <v>410.6</v>
      </c>
      <c r="D6" s="72">
        <v>446.1</v>
      </c>
      <c r="E6" s="72">
        <v>478.1</v>
      </c>
      <c r="F6" s="72">
        <v>541.3</v>
      </c>
      <c r="G6" s="72">
        <v>668.1</v>
      </c>
      <c r="H6" s="72">
        <v>626.3</v>
      </c>
      <c r="I6" s="72">
        <v>658.36</v>
      </c>
      <c r="J6" s="72">
        <v>905.5</v>
      </c>
      <c r="K6" s="72">
        <v>771.557</v>
      </c>
      <c r="L6" s="72">
        <v>1024.795</v>
      </c>
      <c r="M6" s="72">
        <v>1068.061</v>
      </c>
      <c r="N6" s="72">
        <v>1222.9</v>
      </c>
      <c r="O6" s="72">
        <v>1273.913</v>
      </c>
      <c r="P6" s="72">
        <v>1312.738</v>
      </c>
      <c r="Q6" s="72">
        <v>1549.711</v>
      </c>
      <c r="R6" s="72">
        <v>1752.439</v>
      </c>
      <c r="S6" s="72">
        <v>2044.415</v>
      </c>
      <c r="T6" s="72">
        <v>2193.866</v>
      </c>
      <c r="U6" s="73">
        <v>1883.315</v>
      </c>
      <c r="V6" s="73">
        <v>2123.098</v>
      </c>
      <c r="W6" s="73">
        <v>2236.402</v>
      </c>
      <c r="X6" s="73">
        <v>2607.319661</v>
      </c>
      <c r="Y6" s="73">
        <v>4619.66084</v>
      </c>
      <c r="Z6" s="73">
        <v>4997.279724</v>
      </c>
      <c r="AA6" s="73">
        <v>5133.048881</v>
      </c>
      <c r="AB6" s="73">
        <v>6564.559792999999</v>
      </c>
      <c r="AC6" s="73">
        <v>10632.207041</v>
      </c>
      <c r="AD6" s="73">
        <v>7884.493524000001</v>
      </c>
      <c r="AE6" s="73">
        <v>7828.748058000001</v>
      </c>
      <c r="AF6" s="73">
        <v>9551.084639</v>
      </c>
      <c r="AG6" s="73">
        <v>10348.187166</v>
      </c>
      <c r="AH6" s="52">
        <v>12263.324263</v>
      </c>
      <c r="AI6" s="52">
        <v>13056.096762</v>
      </c>
      <c r="AJ6" s="52">
        <v>12910.127484999999</v>
      </c>
      <c r="AK6" s="52">
        <v>9956.568792</v>
      </c>
      <c r="AL6" s="52">
        <v>11738.727563999999</v>
      </c>
      <c r="AM6" s="52">
        <v>13080.096762</v>
      </c>
      <c r="AN6" s="52">
        <v>13874.826012</v>
      </c>
      <c r="AO6" s="52">
        <v>14694.070409</v>
      </c>
      <c r="AP6" s="47"/>
      <c r="AQ6" s="74">
        <f aca="true" t="shared" si="1" ref="AQ6:AV17">100*D6/C6-100</f>
        <v>8.645884072089615</v>
      </c>
      <c r="AR6" s="74">
        <f t="shared" si="1"/>
        <v>7.173279533736832</v>
      </c>
      <c r="AS6" s="74">
        <f t="shared" si="1"/>
        <v>13.218991842710707</v>
      </c>
      <c r="AT6" s="74">
        <f t="shared" si="1"/>
        <v>23.42508775170886</v>
      </c>
      <c r="AU6" s="74">
        <f t="shared" si="1"/>
        <v>-6.256548420895086</v>
      </c>
      <c r="AV6" s="74">
        <f t="shared" si="1"/>
        <v>5.1189525786364385</v>
      </c>
      <c r="AW6" s="74">
        <f aca="true" t="shared" si="2" ref="AW6:BC17">IF(J6=0,0,100*J6/I6-100)</f>
        <v>37.5387326082994</v>
      </c>
      <c r="AX6" s="74">
        <f t="shared" si="2"/>
        <v>-14.792159028161237</v>
      </c>
      <c r="AY6" s="74">
        <f t="shared" si="2"/>
        <v>32.82168394558016</v>
      </c>
      <c r="AZ6" s="74">
        <f t="shared" si="2"/>
        <v>4.221917554242538</v>
      </c>
      <c r="BA6" s="74">
        <f t="shared" si="2"/>
        <v>14.49720568394504</v>
      </c>
      <c r="BB6" s="73">
        <f t="shared" si="2"/>
        <v>4.171477635129605</v>
      </c>
      <c r="BC6" s="73">
        <f t="shared" si="2"/>
        <v>3.047696349750737</v>
      </c>
      <c r="BD6" s="73">
        <f aca="true" t="shared" si="3" ref="BD6:BI6">IF(R6=0,0,100*R6/Q6-100)</f>
        <v>13.08166490397241</v>
      </c>
      <c r="BE6" s="73">
        <f t="shared" si="3"/>
        <v>16.661122013376783</v>
      </c>
      <c r="BF6" s="73">
        <f t="shared" si="3"/>
        <v>7.310208543764361</v>
      </c>
      <c r="BG6" s="73">
        <f t="shared" si="3"/>
        <v>-14.155422436921853</v>
      </c>
      <c r="BH6" s="73">
        <f t="shared" si="3"/>
        <v>12.731964647443462</v>
      </c>
      <c r="BI6" s="73">
        <f t="shared" si="3"/>
        <v>5.336729628118917</v>
      </c>
      <c r="BJ6" s="75">
        <f aca="true" t="shared" si="4" ref="BJ6:BJ17">+X6/W6*100-100</f>
        <v>16.585464554225936</v>
      </c>
      <c r="BK6" s="75" t="e">
        <f>+#REF!/X6*100-100</f>
        <v>#REF!</v>
      </c>
      <c r="BL6" s="75">
        <f>+Z6/Y6*100-100</f>
        <v>8.174168993756709</v>
      </c>
      <c r="BM6" s="75">
        <f>+AA6/Z6*100-100</f>
        <v>2.716861262497531</v>
      </c>
      <c r="BN6" s="75">
        <f>+AB6/AA6*100-100</f>
        <v>27.888121566477636</v>
      </c>
      <c r="BO6" s="75">
        <f>+AC6/AB6*100-100</f>
        <v>61.96374739913958</v>
      </c>
      <c r="BP6" s="75">
        <f>+AD6/AC6*100-100</f>
        <v>-25.843303336778945</v>
      </c>
      <c r="BQ6" s="75">
        <f>+AE6/AD6*100-100</f>
        <v>-0.7070265937858125</v>
      </c>
      <c r="BR6" s="75">
        <f>+AF6/AE6*100-100</f>
        <v>22.000153386466252</v>
      </c>
      <c r="BS6" s="75">
        <f>+AG6/AF6*100-100</f>
        <v>8.345675461247467</v>
      </c>
      <c r="BT6" s="75">
        <v>10.952004392843648</v>
      </c>
      <c r="BU6" s="75">
        <f>+AI6/AH6*100-100</f>
        <v>6.46458074497707</v>
      </c>
      <c r="BV6" s="75">
        <f>+AJ6/AI6*100-100</f>
        <v>-1.1180162008667622</v>
      </c>
      <c r="BW6" s="75">
        <f>+AK6/AJ6*100-100</f>
        <v>-22.877842968101405</v>
      </c>
      <c r="BX6" s="75">
        <f aca="true" t="shared" si="5" ref="BX6:CA17">+AL6/AK6*100-100</f>
        <v>17.89932665791396</v>
      </c>
      <c r="BY6" s="75">
        <f t="shared" si="5"/>
        <v>11.42687050778548</v>
      </c>
      <c r="BZ6" s="75">
        <f t="shared" si="5"/>
        <v>6.075866749769233</v>
      </c>
      <c r="CA6" s="75">
        <f t="shared" si="5"/>
        <v>5.904538163516108</v>
      </c>
      <c r="CB6" s="42" t="s">
        <v>48</v>
      </c>
      <c r="CC6" s="23"/>
      <c r="CE6" s="55"/>
      <c r="CF6" s="58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2:105" ht="31.5" customHeight="1">
      <c r="B7" s="50" t="s">
        <v>22</v>
      </c>
      <c r="C7" s="32">
        <v>306.6</v>
      </c>
      <c r="D7" s="32">
        <v>410.2</v>
      </c>
      <c r="E7" s="32">
        <v>403.4</v>
      </c>
      <c r="F7" s="32">
        <v>600.5</v>
      </c>
      <c r="G7" s="32">
        <v>495.4</v>
      </c>
      <c r="H7" s="32">
        <v>625.3</v>
      </c>
      <c r="I7" s="32">
        <v>625.005</v>
      </c>
      <c r="J7" s="32">
        <f>1850.4-905.5</f>
        <v>944.9000000000001</v>
      </c>
      <c r="K7" s="32">
        <v>946.923</v>
      </c>
      <c r="L7" s="32">
        <v>987.701</v>
      </c>
      <c r="M7" s="32">
        <v>1041.334</v>
      </c>
      <c r="N7" s="32">
        <v>1081.1</v>
      </c>
      <c r="O7" s="32">
        <v>1168.205</v>
      </c>
      <c r="P7" s="32">
        <v>1193.545</v>
      </c>
      <c r="Q7" s="32">
        <v>1550.659</v>
      </c>
      <c r="R7" s="32">
        <v>1779.856</v>
      </c>
      <c r="S7" s="32">
        <v>1857.091</v>
      </c>
      <c r="T7" s="32">
        <v>2063.852</v>
      </c>
      <c r="U7" s="52">
        <v>2194.475</v>
      </c>
      <c r="V7" s="52">
        <v>2263.418</v>
      </c>
      <c r="W7" s="52">
        <v>2515.772</v>
      </c>
      <c r="X7" s="52">
        <v>2383.772954</v>
      </c>
      <c r="Y7" s="52">
        <v>3664.503043</v>
      </c>
      <c r="Z7" s="52">
        <v>5651.741252000001</v>
      </c>
      <c r="AA7" s="52">
        <v>6058.251279</v>
      </c>
      <c r="AB7" s="52">
        <v>7656.951607999999</v>
      </c>
      <c r="AC7" s="52">
        <v>11077.89912</v>
      </c>
      <c r="AD7" s="52">
        <v>8435.115833999998</v>
      </c>
      <c r="AE7" s="52">
        <v>8263.237814000002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13827.132655</v>
      </c>
      <c r="AN7" s="52">
        <v>14323.043042</v>
      </c>
      <c r="AO7" s="52">
        <v>14605.211653</v>
      </c>
      <c r="AP7" s="53"/>
      <c r="AQ7" s="54">
        <f t="shared" si="1"/>
        <v>33.78995433789953</v>
      </c>
      <c r="AR7" s="54">
        <f t="shared" si="1"/>
        <v>-1.6577279375914173</v>
      </c>
      <c r="AS7" s="54">
        <f t="shared" si="1"/>
        <v>48.85969261279129</v>
      </c>
      <c r="AT7" s="54">
        <f t="shared" si="1"/>
        <v>-17.502081598667772</v>
      </c>
      <c r="AU7" s="54">
        <f t="shared" si="1"/>
        <v>26.22123536536131</v>
      </c>
      <c r="AV7" s="54">
        <f t="shared" si="1"/>
        <v>-0.04717735486966035</v>
      </c>
      <c r="AW7" s="54">
        <f t="shared" si="2"/>
        <v>51.182790537675714</v>
      </c>
      <c r="AX7" s="54">
        <f t="shared" si="2"/>
        <v>0.2140967298126668</v>
      </c>
      <c r="AY7" s="54">
        <f t="shared" si="2"/>
        <v>4.30636915567581</v>
      </c>
      <c r="AZ7" s="54">
        <f t="shared" si="2"/>
        <v>5.430084610626096</v>
      </c>
      <c r="BA7" s="54">
        <f t="shared" si="2"/>
        <v>3.8187555577749066</v>
      </c>
      <c r="BB7" s="52">
        <f t="shared" si="2"/>
        <v>8.057071501248743</v>
      </c>
      <c r="BC7" s="52">
        <f t="shared" si="2"/>
        <v>2.1691398341900623</v>
      </c>
      <c r="BD7" s="52">
        <f aca="true" t="shared" si="6" ref="BD7:BD17">IF(R7=0,0,100*R7/Q7-100)</f>
        <v>14.78061907872717</v>
      </c>
      <c r="BE7" s="52">
        <f aca="true" t="shared" si="7" ref="BE7:BE17">IF(S7=0,0,100*S7/R7-100)</f>
        <v>4.339395996080569</v>
      </c>
      <c r="BF7" s="52">
        <f aca="true" t="shared" si="8" ref="BF7:BF17">IF(T7=0,0,100*T7/S7-100)</f>
        <v>11.133595499628186</v>
      </c>
      <c r="BG7" s="52">
        <f aca="true" t="shared" si="9" ref="BG7:BH17">IF(U7=0,0,100*U7/T7-100)</f>
        <v>6.329087550851526</v>
      </c>
      <c r="BH7" s="52">
        <f t="shared" si="9"/>
        <v>3.1416625844450436</v>
      </c>
      <c r="BI7" s="52">
        <f aca="true" t="shared" si="10" ref="BI7:BI17">IF(W7=0,0,100*W7/V7-100)</f>
        <v>11.149244196167018</v>
      </c>
      <c r="BJ7" s="62">
        <f t="shared" si="4"/>
        <v>-5.246860446813145</v>
      </c>
      <c r="BK7" s="62" t="e">
        <f>+#REF!/X7*100-100</f>
        <v>#REF!</v>
      </c>
      <c r="BL7" s="62">
        <f aca="true" t="shared" si="11" ref="BL7:BL17">+Z7/Y7*100-100</f>
        <v>54.2294053431354</v>
      </c>
      <c r="BM7" s="62">
        <f>+AA7/Z7*100-100</f>
        <v>7.192651058753725</v>
      </c>
      <c r="BN7" s="62">
        <f>+AB7/AA7*100-100</f>
        <v>26.3888085088456</v>
      </c>
      <c r="BO7" s="62">
        <f>+AC7/AB7*100-100</f>
        <v>44.677669223164315</v>
      </c>
      <c r="BP7" s="62">
        <f>+AD7/AC7*100-100</f>
        <v>-23.8563581178378</v>
      </c>
      <c r="BQ7" s="62">
        <f>+AE7/AD7*100-100</f>
        <v>-2.0376486035579546</v>
      </c>
      <c r="BR7" s="62">
        <f>+AF7/AE7*100-100</f>
        <v>21.73347219848027</v>
      </c>
      <c r="BS7" s="62">
        <f>+AG7/AF7*100-100</f>
        <v>16.789468244620153</v>
      </c>
      <c r="BT7" s="62">
        <v>5.428079488161245</v>
      </c>
      <c r="BU7" s="62">
        <f>+AI7/AH7*100-100</f>
        <v>4.201137455771658</v>
      </c>
      <c r="BV7" s="62">
        <f>+AJ7/AI7*100-100</f>
        <v>-6.2841827508912615</v>
      </c>
      <c r="BW7" s="62">
        <f>+AK7/AJ7*100-100</f>
        <v>0.7233959869682707</v>
      </c>
      <c r="BX7" s="62">
        <f t="shared" si="5"/>
        <v>-2.285572547717962</v>
      </c>
      <c r="BY7" s="62">
        <f t="shared" si="5"/>
        <v>9.36064727075248</v>
      </c>
      <c r="BZ7" s="62">
        <f t="shared" si="5"/>
        <v>3.586501983986352</v>
      </c>
      <c r="CA7" s="62">
        <f t="shared" si="5"/>
        <v>1.9700325564378147</v>
      </c>
      <c r="CB7" s="47" t="s">
        <v>37</v>
      </c>
      <c r="CC7" s="29"/>
      <c r="CE7" s="55"/>
      <c r="CF7" s="58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2:105" ht="31.5" customHeight="1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626.751</v>
      </c>
      <c r="I8" s="32">
        <v>705.22</v>
      </c>
      <c r="J8" s="32">
        <v>952.505</v>
      </c>
      <c r="K8" s="32">
        <v>1084.793</v>
      </c>
      <c r="L8" s="32">
        <v>981.779</v>
      </c>
      <c r="M8" s="32">
        <v>1269.269</v>
      </c>
      <c r="N8" s="32">
        <v>1246</v>
      </c>
      <c r="O8" s="32">
        <v>1231.15</v>
      </c>
      <c r="P8" s="32">
        <v>1320.077</v>
      </c>
      <c r="Q8" s="32">
        <v>1655.989</v>
      </c>
      <c r="R8" s="32">
        <v>2009.117</v>
      </c>
      <c r="S8" s="32">
        <v>2176.286</v>
      </c>
      <c r="T8" s="32">
        <v>2477.471</v>
      </c>
      <c r="U8" s="52">
        <v>2402.243</v>
      </c>
      <c r="V8" s="52">
        <v>2316.917</v>
      </c>
      <c r="W8" s="52">
        <v>2546.102</v>
      </c>
      <c r="X8" s="52">
        <v>2918.943521</v>
      </c>
      <c r="Y8" s="52">
        <v>5218.042177</v>
      </c>
      <c r="Z8" s="52">
        <v>6591.8592180000005</v>
      </c>
      <c r="AA8" s="52">
        <v>7411.101659</v>
      </c>
      <c r="AB8" s="52">
        <v>8957.851621</v>
      </c>
      <c r="AC8" s="52">
        <v>11428.587234</v>
      </c>
      <c r="AD8" s="52">
        <v>8155.485080999999</v>
      </c>
      <c r="AE8" s="52">
        <v>9886.488171000003</v>
      </c>
      <c r="AF8" s="52">
        <v>11811.08516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</v>
      </c>
      <c r="AL8" s="52">
        <v>15075.608163</v>
      </c>
      <c r="AM8" s="52">
        <v>16338.253918</v>
      </c>
      <c r="AN8" s="52">
        <v>16335.877283</v>
      </c>
      <c r="AO8" s="52">
        <v>13373.263686</v>
      </c>
      <c r="AP8" s="53"/>
      <c r="AQ8" s="54">
        <f t="shared" si="1"/>
        <v>47.04142011834321</v>
      </c>
      <c r="AR8" s="54">
        <f t="shared" si="1"/>
        <v>6.528057232282578</v>
      </c>
      <c r="AS8" s="54">
        <f t="shared" si="1"/>
        <v>49.69569779643231</v>
      </c>
      <c r="AT8" s="54">
        <f t="shared" si="1"/>
        <v>-13.514650217299874</v>
      </c>
      <c r="AU8" s="54">
        <f t="shared" si="1"/>
        <v>1.5968552439617412</v>
      </c>
      <c r="AV8" s="54">
        <f t="shared" si="1"/>
        <v>12.519964068665232</v>
      </c>
      <c r="AW8" s="54">
        <f t="shared" si="2"/>
        <v>35.064944272709226</v>
      </c>
      <c r="AX8" s="54">
        <f t="shared" si="2"/>
        <v>13.88843103185809</v>
      </c>
      <c r="AY8" s="54">
        <f t="shared" si="2"/>
        <v>-9.496189595618702</v>
      </c>
      <c r="AZ8" s="54">
        <f t="shared" si="2"/>
        <v>29.282557479840165</v>
      </c>
      <c r="BA8" s="54">
        <f t="shared" si="2"/>
        <v>-1.833259931503875</v>
      </c>
      <c r="BB8" s="52">
        <f t="shared" si="2"/>
        <v>-1.19181380417335</v>
      </c>
      <c r="BC8" s="52">
        <f t="shared" si="2"/>
        <v>7.223084108353973</v>
      </c>
      <c r="BD8" s="52">
        <f t="shared" si="6"/>
        <v>21.32429623626726</v>
      </c>
      <c r="BE8" s="52">
        <f t="shared" si="7"/>
        <v>8.320520905452497</v>
      </c>
      <c r="BF8" s="52">
        <f t="shared" si="8"/>
        <v>13.839403460758376</v>
      </c>
      <c r="BG8" s="52">
        <f t="shared" si="9"/>
        <v>-3.036483575387976</v>
      </c>
      <c r="BH8" s="52">
        <f t="shared" si="9"/>
        <v>-3.5519304250236132</v>
      </c>
      <c r="BI8" s="52">
        <f t="shared" si="10"/>
        <v>9.891808813177164</v>
      </c>
      <c r="BJ8" s="62">
        <f t="shared" si="4"/>
        <v>14.643620758319969</v>
      </c>
      <c r="BK8" s="62" t="e">
        <f>+#REF!/X8*100-100</f>
        <v>#REF!</v>
      </c>
      <c r="BL8" s="62">
        <f t="shared" si="11"/>
        <v>26.328208826204744</v>
      </c>
      <c r="BM8" s="62">
        <f>+AA8/Z8*100-100</f>
        <v>12.4280937123618</v>
      </c>
      <c r="BN8" s="62">
        <f>+AB8/AA8*100-100</f>
        <v>20.870715760883357</v>
      </c>
      <c r="BO8" s="62">
        <f>+AC8/AB8*100-100</f>
        <v>27.581787659976698</v>
      </c>
      <c r="BP8" s="62">
        <f>+AD8/AC8*100-100</f>
        <v>-28.639604230893354</v>
      </c>
      <c r="BQ8" s="62">
        <f>+AE8/AD8*100-100</f>
        <v>21.225016940227846</v>
      </c>
      <c r="BR8" s="62">
        <f>+AF8/AE8*100-100</f>
        <v>19.466942717287722</v>
      </c>
      <c r="BS8" s="62">
        <f>+AG8/AF8*100-100</f>
        <v>11.83200187001276</v>
      </c>
      <c r="BT8" s="62">
        <v>-0.6549900292078803</v>
      </c>
      <c r="BU8" s="62">
        <f>+AI8/AH8*100-100</f>
        <v>9.707055285841875</v>
      </c>
      <c r="BV8" s="62">
        <f>+AJ8/AI8*100-100</f>
        <v>-14.358347963975007</v>
      </c>
      <c r="BW8" s="62">
        <f>+AK8/AJ8*100-100</f>
        <v>1.272742976257149</v>
      </c>
      <c r="BX8" s="62">
        <f t="shared" si="5"/>
        <v>12.637418009845362</v>
      </c>
      <c r="BY8" s="62">
        <f t="shared" si="5"/>
        <v>8.375421683477441</v>
      </c>
      <c r="BZ8" s="62">
        <f>+AN8/AM8*100-100</f>
        <v>-0.014546444264667002</v>
      </c>
      <c r="CA8" s="62">
        <f t="shared" si="5"/>
        <v>-18.13562593349704</v>
      </c>
      <c r="CB8" s="47" t="s">
        <v>38</v>
      </c>
      <c r="CC8" s="29"/>
      <c r="CE8" s="55"/>
      <c r="CF8" s="5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2:105" ht="31.5" customHeight="1">
      <c r="B9" s="50" t="s">
        <v>24</v>
      </c>
      <c r="C9" s="32">
        <v>316.1</v>
      </c>
      <c r="D9" s="32">
        <v>402.1</v>
      </c>
      <c r="E9" s="32">
        <v>483.5</v>
      </c>
      <c r="F9" s="32">
        <v>612.3</v>
      </c>
      <c r="G9" s="32">
        <v>570</v>
      </c>
      <c r="H9" s="32">
        <v>582.314</v>
      </c>
      <c r="I9" s="32">
        <v>699.855</v>
      </c>
      <c r="J9" s="32">
        <v>1008.025</v>
      </c>
      <c r="K9" s="32">
        <v>977.343</v>
      </c>
      <c r="L9" s="32">
        <v>872.206</v>
      </c>
      <c r="M9" s="32">
        <v>883.69</v>
      </c>
      <c r="N9" s="32">
        <v>1057.9</v>
      </c>
      <c r="O9" s="32">
        <v>1257.498</v>
      </c>
      <c r="P9" s="32">
        <v>1232.797</v>
      </c>
      <c r="Q9" s="32">
        <v>1860.743</v>
      </c>
      <c r="R9" s="32">
        <v>1827.514</v>
      </c>
      <c r="S9" s="32">
        <v>2026.329</v>
      </c>
      <c r="T9" s="32">
        <v>1917.282</v>
      </c>
      <c r="U9" s="52">
        <v>1953.003</v>
      </c>
      <c r="V9" s="52">
        <v>2438.601</v>
      </c>
      <c r="W9" s="52">
        <v>2616.05</v>
      </c>
      <c r="X9" s="52">
        <v>2742.8579219999997</v>
      </c>
      <c r="Y9" s="52">
        <v>5072.4629939999995</v>
      </c>
      <c r="Z9" s="52">
        <v>6128.131877999999</v>
      </c>
      <c r="AA9" s="52">
        <v>6456.090261</v>
      </c>
      <c r="AB9" s="52">
        <v>8313.312005000002</v>
      </c>
      <c r="AC9" s="52">
        <v>11363.963502999999</v>
      </c>
      <c r="AD9" s="52">
        <v>7561.696283</v>
      </c>
      <c r="AE9" s="52">
        <v>9396.006653999999</v>
      </c>
      <c r="AF9" s="52">
        <v>11873.269446999999</v>
      </c>
      <c r="AG9" s="52">
        <v>12630.226718</v>
      </c>
      <c r="AH9" s="52">
        <v>13450.01459</v>
      </c>
      <c r="AI9" s="52">
        <v>14209.640806</v>
      </c>
      <c r="AJ9" s="52">
        <v>13953.422579</v>
      </c>
      <c r="AK9" s="52">
        <v>12533.489672</v>
      </c>
      <c r="AL9" s="52">
        <v>13420.425677</v>
      </c>
      <c r="AM9" s="52">
        <v>14530.822873</v>
      </c>
      <c r="AN9" s="52">
        <v>15340.752989</v>
      </c>
      <c r="AO9" s="52"/>
      <c r="AP9" s="53"/>
      <c r="AQ9" s="54">
        <f t="shared" si="1"/>
        <v>27.20658019614045</v>
      </c>
      <c r="AR9" s="54">
        <f t="shared" si="1"/>
        <v>20.243720467545387</v>
      </c>
      <c r="AS9" s="54">
        <f t="shared" si="1"/>
        <v>26.639089968976194</v>
      </c>
      <c r="AT9" s="54">
        <f t="shared" si="1"/>
        <v>-6.908378245957863</v>
      </c>
      <c r="AU9" s="54">
        <f t="shared" si="1"/>
        <v>2.1603508771929683</v>
      </c>
      <c r="AV9" s="54">
        <f t="shared" si="1"/>
        <v>20.185157835806805</v>
      </c>
      <c r="AW9" s="54">
        <f t="shared" si="2"/>
        <v>44.033406920004865</v>
      </c>
      <c r="AX9" s="54">
        <f t="shared" si="2"/>
        <v>-3.0437737159296603</v>
      </c>
      <c r="AY9" s="54">
        <f t="shared" si="2"/>
        <v>-10.757431116813635</v>
      </c>
      <c r="AZ9" s="54">
        <f t="shared" si="2"/>
        <v>1.3166614309004956</v>
      </c>
      <c r="BA9" s="54">
        <f t="shared" si="2"/>
        <v>19.713926829544306</v>
      </c>
      <c r="BB9" s="52">
        <f t="shared" si="2"/>
        <v>18.867378769259844</v>
      </c>
      <c r="BC9" s="52">
        <f t="shared" si="2"/>
        <v>-1.9642973587234422</v>
      </c>
      <c r="BD9" s="52">
        <f t="shared" si="6"/>
        <v>-1.785792019639473</v>
      </c>
      <c r="BE9" s="52">
        <f t="shared" si="7"/>
        <v>10.87898642636938</v>
      </c>
      <c r="BF9" s="52">
        <f t="shared" si="8"/>
        <v>-5.381505175122115</v>
      </c>
      <c r="BG9" s="52">
        <f t="shared" si="9"/>
        <v>1.8631062097281443</v>
      </c>
      <c r="BH9" s="52">
        <f t="shared" si="9"/>
        <v>24.86417071555958</v>
      </c>
      <c r="BI9" s="52">
        <f t="shared" si="10"/>
        <v>7.276672157519826</v>
      </c>
      <c r="BJ9" s="62">
        <f t="shared" si="4"/>
        <v>4.847304982702923</v>
      </c>
      <c r="BK9" s="62" t="e">
        <f>+#REF!/X9*100-100</f>
        <v>#REF!</v>
      </c>
      <c r="BL9" s="62">
        <f t="shared" si="11"/>
        <v>20.811761174969746</v>
      </c>
      <c r="BM9" s="62">
        <f>+AA9/Z9*100-100</f>
        <v>5.351686117875047</v>
      </c>
      <c r="BN9" s="62">
        <f>+AB9/AA9*100-100</f>
        <v>28.766973027299827</v>
      </c>
      <c r="BO9" s="62">
        <f>+AC9/AB9*100-100</f>
        <v>36.695982253104404</v>
      </c>
      <c r="BP9" s="62">
        <f>+AD9/AC9*100-100</f>
        <v>-33.45898830981136</v>
      </c>
      <c r="BQ9" s="62">
        <f>+AE9/AD9*100-100</f>
        <v>24.25792179889379</v>
      </c>
      <c r="BR9" s="62">
        <f>+AF9/AE9*100-100</f>
        <v>26.3650600113762</v>
      </c>
      <c r="BS9" s="62">
        <f>+AG9/AF9*100-100</f>
        <v>6.375306097270965</v>
      </c>
      <c r="BT9" s="62">
        <v>-1.2828258638389372</v>
      </c>
      <c r="BU9" s="62">
        <f aca="true" t="shared" si="12" ref="BU9:BU17">+AI9/AH9*100-100</f>
        <v>5.6477724311524184</v>
      </c>
      <c r="BV9" s="62">
        <f aca="true" t="shared" si="13" ref="BV9:BW17">+AJ9/AI9*100-100</f>
        <v>-1.803129512547656</v>
      </c>
      <c r="BW9" s="62">
        <f aca="true" t="shared" si="14" ref="BW9:BW16">+AK9/AJ9*100-100</f>
        <v>-10.176233816189367</v>
      </c>
      <c r="BX9" s="62">
        <f t="shared" si="5"/>
        <v>7.0765287897546045</v>
      </c>
      <c r="BY9" s="62">
        <f t="shared" si="5"/>
        <v>8.273934245640248</v>
      </c>
      <c r="BZ9" s="62">
        <f t="shared" si="5"/>
        <v>5.573876463011246</v>
      </c>
      <c r="CA9" s="62"/>
      <c r="CB9" s="47" t="s">
        <v>39</v>
      </c>
      <c r="CC9" s="29"/>
      <c r="CE9" s="55"/>
      <c r="CF9" s="5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2:105" ht="31.5" customHeight="1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626.8</v>
      </c>
      <c r="I10" s="32">
        <v>814.652</v>
      </c>
      <c r="J10" s="32">
        <v>825.143</v>
      </c>
      <c r="K10" s="32">
        <v>700.519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2225.595</v>
      </c>
      <c r="V10" s="52">
        <v>2338.187</v>
      </c>
      <c r="W10" s="52">
        <v>2884.681</v>
      </c>
      <c r="X10" s="52">
        <v>3000.325243</v>
      </c>
      <c r="Y10" s="52">
        <v>5170.061605000001</v>
      </c>
      <c r="Z10" s="52">
        <v>5977.226217</v>
      </c>
      <c r="AA10" s="52">
        <v>7041.5432470000005</v>
      </c>
      <c r="AB10" s="52">
        <v>9147.620041999999</v>
      </c>
      <c r="AC10" s="52">
        <v>12477.9687</v>
      </c>
      <c r="AD10" s="52">
        <v>7346.407528</v>
      </c>
      <c r="AE10" s="52">
        <v>9799.958116999998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</v>
      </c>
      <c r="AO10" s="52"/>
      <c r="AP10" s="53"/>
      <c r="AQ10" s="54">
        <f t="shared" si="1"/>
        <v>40.80869860686374</v>
      </c>
      <c r="AR10" s="54">
        <f t="shared" si="1"/>
        <v>2.6785714285714306</v>
      </c>
      <c r="AS10" s="54">
        <f t="shared" si="1"/>
        <v>27.02702702702703</v>
      </c>
      <c r="AT10" s="54">
        <f t="shared" si="1"/>
        <v>26.716003700277525</v>
      </c>
      <c r="AU10" s="54">
        <f t="shared" si="1"/>
        <v>-8.482990217550011</v>
      </c>
      <c r="AV10" s="54">
        <f t="shared" si="1"/>
        <v>29.970006381620948</v>
      </c>
      <c r="AW10" s="54">
        <f t="shared" si="2"/>
        <v>1.2877891418667105</v>
      </c>
      <c r="AX10" s="54">
        <f t="shared" si="2"/>
        <v>-15.10332148488203</v>
      </c>
      <c r="AY10" s="54">
        <f t="shared" si="2"/>
        <v>31.388299246701365</v>
      </c>
      <c r="AZ10" s="54">
        <f t="shared" si="2"/>
        <v>15.012820512820525</v>
      </c>
      <c r="BA10" s="54">
        <f t="shared" si="2"/>
        <v>17.827878531388336</v>
      </c>
      <c r="BB10" s="52">
        <f t="shared" si="2"/>
        <v>7.304177022368322</v>
      </c>
      <c r="BC10" s="52">
        <f t="shared" si="2"/>
        <v>-8.880421098247538</v>
      </c>
      <c r="BD10" s="52">
        <f t="shared" si="6"/>
        <v>7.971218351725909</v>
      </c>
      <c r="BE10" s="52">
        <f t="shared" si="7"/>
        <v>34.978182293039765</v>
      </c>
      <c r="BF10" s="52">
        <f t="shared" si="8"/>
        <v>10.34118466339251</v>
      </c>
      <c r="BG10" s="52">
        <f t="shared" si="9"/>
        <v>-7.953884196825953</v>
      </c>
      <c r="BH10" s="52">
        <f t="shared" si="9"/>
        <v>5.058961760787568</v>
      </c>
      <c r="BI10" s="52">
        <f t="shared" si="10"/>
        <v>23.372553179022887</v>
      </c>
      <c r="BJ10" s="62">
        <f t="shared" si="4"/>
        <v>4.008909234677944</v>
      </c>
      <c r="BK10" s="62" t="e">
        <f>+#REF!/X10*100-100</f>
        <v>#REF!</v>
      </c>
      <c r="BL10" s="62">
        <f t="shared" si="11"/>
        <v>15.61228228343326</v>
      </c>
      <c r="BM10" s="62">
        <f>+AA10/Z10*100-100</f>
        <v>17.806202933610663</v>
      </c>
      <c r="BN10" s="62">
        <f>+AB10/AA10*100-100</f>
        <v>29.909307109592447</v>
      </c>
      <c r="BO10" s="62">
        <f>+AC10/AB10*100-100</f>
        <v>36.40672265254983</v>
      </c>
      <c r="BP10" s="62">
        <f>+AD10/AC10*100-100</f>
        <v>-41.12497230418602</v>
      </c>
      <c r="BQ10" s="62">
        <f>+AE10/AD10*100-100</f>
        <v>33.397964646646244</v>
      </c>
      <c r="BR10" s="62">
        <f>+AF10/AE10*100-100</f>
        <v>11.667460629413668</v>
      </c>
      <c r="BS10" s="62">
        <f>+AG10/AF10*100-100</f>
        <v>19.99537358546428</v>
      </c>
      <c r="BT10" s="62">
        <v>1.1093760235014258</v>
      </c>
      <c r="BU10" s="62">
        <f t="shared" si="12"/>
        <v>2.2547478563404724</v>
      </c>
      <c r="BV10" s="62">
        <f t="shared" si="13"/>
        <v>-19.725717786713886</v>
      </c>
      <c r="BW10" s="62">
        <f t="shared" si="14"/>
        <v>8.864964113714066</v>
      </c>
      <c r="BX10" s="62">
        <f t="shared" si="5"/>
        <v>12.477169753079068</v>
      </c>
      <c r="BY10" s="62">
        <f t="shared" si="5"/>
        <v>6.703922819977976</v>
      </c>
      <c r="BZ10" s="62">
        <f t="shared" si="5"/>
        <v>11.13274126953823</v>
      </c>
      <c r="CA10" s="62"/>
      <c r="CB10" s="47" t="s">
        <v>40</v>
      </c>
      <c r="CC10" s="29"/>
      <c r="CE10" s="80"/>
      <c r="CF10" s="59"/>
      <c r="CG10" s="56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2:105" ht="31.5" customHeight="1">
      <c r="B11" s="50" t="s">
        <v>26</v>
      </c>
      <c r="C11" s="32">
        <v>325.4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</v>
      </c>
      <c r="I11" s="32">
        <v>729.156</v>
      </c>
      <c r="J11" s="32">
        <v>891.8</v>
      </c>
      <c r="K11" s="32">
        <v>896.003</v>
      </c>
      <c r="L11" s="32">
        <v>952.786</v>
      </c>
      <c r="M11" s="32">
        <v>962.661</v>
      </c>
      <c r="N11" s="32">
        <v>998.1</v>
      </c>
      <c r="O11" s="32">
        <v>881.381</v>
      </c>
      <c r="P11" s="32">
        <v>1378.435</v>
      </c>
      <c r="Q11" s="32">
        <v>1834.779</v>
      </c>
      <c r="R11" s="32">
        <v>1746.574</v>
      </c>
      <c r="S11" s="32">
        <v>2131.615</v>
      </c>
      <c r="T11" s="32">
        <v>2261.733</v>
      </c>
      <c r="U11" s="52">
        <v>2122.324</v>
      </c>
      <c r="V11" s="52">
        <v>2325.801</v>
      </c>
      <c r="W11" s="52">
        <v>2561.64</v>
      </c>
      <c r="X11" s="52">
        <v>2770.693881</v>
      </c>
      <c r="Y11" s="52">
        <v>5284.383286</v>
      </c>
      <c r="Z11" s="52">
        <v>6038.534366999999</v>
      </c>
      <c r="AA11" s="52">
        <v>7815.434622000001</v>
      </c>
      <c r="AB11" s="52">
        <v>8980.247437</v>
      </c>
      <c r="AC11" s="52">
        <v>11770.634383999999</v>
      </c>
      <c r="AD11" s="52">
        <v>8329.692782999999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13554.949303</v>
      </c>
      <c r="AJ11" s="52">
        <v>12606.056614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/>
      <c r="AP11" s="53"/>
      <c r="AQ11" s="54">
        <f t="shared" si="1"/>
        <v>28.948985863552565</v>
      </c>
      <c r="AR11" s="54">
        <f t="shared" si="1"/>
        <v>-3.0266920877025854</v>
      </c>
      <c r="AS11" s="54">
        <f t="shared" si="1"/>
        <v>28.139592037355612</v>
      </c>
      <c r="AT11" s="54">
        <f t="shared" si="1"/>
        <v>15.957038741848876</v>
      </c>
      <c r="AU11" s="54">
        <f t="shared" si="1"/>
        <v>-20.73685081045319</v>
      </c>
      <c r="AV11" s="54">
        <f t="shared" si="1"/>
        <v>52.153163962647994</v>
      </c>
      <c r="AW11" s="54">
        <f t="shared" si="2"/>
        <v>22.305789158972843</v>
      </c>
      <c r="AX11" s="54">
        <f t="shared" si="2"/>
        <v>0.4712940121103486</v>
      </c>
      <c r="AY11" s="54">
        <f t="shared" si="2"/>
        <v>6.337367173993826</v>
      </c>
      <c r="AZ11" s="54">
        <f t="shared" si="2"/>
        <v>1.03643420453281</v>
      </c>
      <c r="BA11" s="54">
        <f t="shared" si="2"/>
        <v>3.681358235141971</v>
      </c>
      <c r="BB11" s="52">
        <f t="shared" si="2"/>
        <v>-11.694118825768967</v>
      </c>
      <c r="BC11" s="52">
        <f t="shared" si="2"/>
        <v>56.394907537149095</v>
      </c>
      <c r="BD11" s="52">
        <f t="shared" si="6"/>
        <v>-4.807390971882725</v>
      </c>
      <c r="BE11" s="52">
        <f t="shared" si="7"/>
        <v>22.04550165066007</v>
      </c>
      <c r="BF11" s="52">
        <f t="shared" si="8"/>
        <v>6.104197990725368</v>
      </c>
      <c r="BG11" s="52">
        <f t="shared" si="9"/>
        <v>-6.163813323677033</v>
      </c>
      <c r="BH11" s="52">
        <f t="shared" si="9"/>
        <v>9.587461669377532</v>
      </c>
      <c r="BI11" s="52">
        <f t="shared" si="10"/>
        <v>10.140119468518591</v>
      </c>
      <c r="BJ11" s="62">
        <f t="shared" si="4"/>
        <v>8.16093912493561</v>
      </c>
      <c r="BK11" s="62" t="e">
        <f>+#REF!/X11*100-100</f>
        <v>#REF!</v>
      </c>
      <c r="BL11" s="62">
        <f t="shared" si="11"/>
        <v>14.271316825143685</v>
      </c>
      <c r="BM11" s="62">
        <f>+AA11/Z11*100-100</f>
        <v>29.426018749029367</v>
      </c>
      <c r="BN11" s="62">
        <f>+AB11/AA11*100-100</f>
        <v>14.90400561628546</v>
      </c>
      <c r="BO11" s="62">
        <f>+AC11/AB11*100-100</f>
        <v>31.07249512416749</v>
      </c>
      <c r="BP11" s="62">
        <f>+AD11/AC11*100-100</f>
        <v>-29.233272300746364</v>
      </c>
      <c r="BQ11" s="62">
        <f>+AE11/AD11*100-100</f>
        <v>14.5649412602112</v>
      </c>
      <c r="BR11" s="62">
        <f>+AF11/AE11*100-100</f>
        <v>18.93600966720203</v>
      </c>
      <c r="BS11" s="62">
        <f>+AG11/AF11*100-100</f>
        <v>16.574914781690936</v>
      </c>
      <c r="BT11" s="62">
        <v>-6.282308546646448</v>
      </c>
      <c r="BU11" s="62">
        <f t="shared" si="12"/>
        <v>3.842315120869017</v>
      </c>
      <c r="BV11" s="62">
        <f t="shared" si="13"/>
        <v>-7.000341113706639</v>
      </c>
      <c r="BW11" s="62">
        <f t="shared" si="14"/>
        <v>6.820437281275886</v>
      </c>
      <c r="BX11" s="62">
        <f t="shared" si="5"/>
        <v>1.530826844338094</v>
      </c>
      <c r="BY11" s="62">
        <f t="shared" si="5"/>
        <v>-0.10892645480524266</v>
      </c>
      <c r="BZ11" s="62">
        <f t="shared" si="5"/>
        <v>-14.808472063739842</v>
      </c>
      <c r="CA11" s="62"/>
      <c r="CB11" s="47" t="s">
        <v>41</v>
      </c>
      <c r="CC11" s="29"/>
      <c r="CE11" s="62"/>
      <c r="CF11" s="6"/>
      <c r="CG11" s="56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spans="2:105" ht="31.5" customHeight="1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626.8</v>
      </c>
      <c r="H12" s="32">
        <f>567.533+0.1</f>
        <v>567.633</v>
      </c>
      <c r="I12" s="32">
        <v>646.7</v>
      </c>
      <c r="J12" s="32">
        <v>773.1</v>
      </c>
      <c r="K12" s="32">
        <v>749</v>
      </c>
      <c r="L12" s="32">
        <v>781.906</v>
      </c>
      <c r="M12" s="32">
        <v>989.455</v>
      </c>
      <c r="N12" s="32">
        <v>1215.6</v>
      </c>
      <c r="O12" s="32">
        <v>1181.807</v>
      </c>
      <c r="P12" s="32">
        <v>1578.244</v>
      </c>
      <c r="Q12" s="32">
        <v>1789.974</v>
      </c>
      <c r="R12" s="32">
        <v>1914.651</v>
      </c>
      <c r="S12" s="32">
        <v>2150.028</v>
      </c>
      <c r="T12" s="32">
        <v>2209.368</v>
      </c>
      <c r="U12" s="52">
        <v>2254.965</v>
      </c>
      <c r="V12" s="52">
        <v>2288.328</v>
      </c>
      <c r="W12" s="52">
        <v>2483.787</v>
      </c>
      <c r="X12" s="52">
        <v>3103.851862</v>
      </c>
      <c r="Y12" s="52">
        <v>5632.138798000001</v>
      </c>
      <c r="Z12" s="52">
        <v>5763.466353</v>
      </c>
      <c r="AA12" s="52">
        <v>7067.411479</v>
      </c>
      <c r="AB12" s="52">
        <v>8937.741591</v>
      </c>
      <c r="AC12" s="52">
        <v>12595.426863</v>
      </c>
      <c r="AD12" s="52">
        <v>9055.733671</v>
      </c>
      <c r="AE12" s="52">
        <v>9564.682545</v>
      </c>
      <c r="AF12" s="52">
        <v>11860.004271000003</v>
      </c>
      <c r="AG12" s="52">
        <v>12830.675307</v>
      </c>
      <c r="AH12" s="52">
        <v>13804.867164000001</v>
      </c>
      <c r="AI12" s="52">
        <v>14039.020307</v>
      </c>
      <c r="AJ12" s="52">
        <v>11745.880832</v>
      </c>
      <c r="AK12" s="52">
        <v>10286.292933</v>
      </c>
      <c r="AL12" s="52">
        <v>13179.496037</v>
      </c>
      <c r="AM12" s="52">
        <v>14771.360698</v>
      </c>
      <c r="AN12" s="52">
        <v>15931.951792</v>
      </c>
      <c r="AO12" s="52"/>
      <c r="AP12" s="53"/>
      <c r="AQ12" s="54">
        <f t="shared" si="1"/>
        <v>30.683977200759983</v>
      </c>
      <c r="AR12" s="54">
        <f t="shared" si="1"/>
        <v>-14.780712381875446</v>
      </c>
      <c r="AS12" s="54">
        <f t="shared" si="1"/>
        <v>24.31049189650271</v>
      </c>
      <c r="AT12" s="54">
        <f t="shared" si="1"/>
        <v>43.36688014638608</v>
      </c>
      <c r="AU12" s="54">
        <f t="shared" si="1"/>
        <v>-9.43953414167197</v>
      </c>
      <c r="AV12" s="54">
        <f t="shared" si="1"/>
        <v>13.929246537815814</v>
      </c>
      <c r="AW12" s="54">
        <f t="shared" si="2"/>
        <v>19.545384258543365</v>
      </c>
      <c r="AX12" s="54">
        <f t="shared" si="2"/>
        <v>-3.117319880998579</v>
      </c>
      <c r="AY12" s="54">
        <f t="shared" si="2"/>
        <v>4.393324432576762</v>
      </c>
      <c r="AZ12" s="54">
        <f t="shared" si="2"/>
        <v>26.543983547894513</v>
      </c>
      <c r="BA12" s="54">
        <f t="shared" si="2"/>
        <v>22.85551136736889</v>
      </c>
      <c r="BB12" s="52">
        <f t="shared" si="2"/>
        <v>-2.779944060546228</v>
      </c>
      <c r="BC12" s="52">
        <f t="shared" si="2"/>
        <v>33.544986617950315</v>
      </c>
      <c r="BD12" s="52">
        <f t="shared" si="6"/>
        <v>6.96529670263368</v>
      </c>
      <c r="BE12" s="52">
        <f t="shared" si="7"/>
        <v>12.293467582342672</v>
      </c>
      <c r="BF12" s="52">
        <f t="shared" si="8"/>
        <v>2.759964056282058</v>
      </c>
      <c r="BG12" s="52">
        <f t="shared" si="9"/>
        <v>2.06380286127073</v>
      </c>
      <c r="BH12" s="52">
        <f t="shared" si="9"/>
        <v>1.4795351590822747</v>
      </c>
      <c r="BI12" s="52">
        <f t="shared" si="10"/>
        <v>8.541563971598464</v>
      </c>
      <c r="BJ12" s="62">
        <f t="shared" si="4"/>
        <v>24.964494217901944</v>
      </c>
      <c r="BK12" s="62" t="e">
        <f>+#REF!/X12*100-100</f>
        <v>#REF!</v>
      </c>
      <c r="BL12" s="62">
        <f t="shared" si="11"/>
        <v>2.331752815584622</v>
      </c>
      <c r="BM12" s="62">
        <f>+AA12/Z12*100-100</f>
        <v>22.624320957842855</v>
      </c>
      <c r="BN12" s="62">
        <f>+AB12/AA12*100-100</f>
        <v>26.46414627982918</v>
      </c>
      <c r="BO12" s="62">
        <f>+AC12/AB12*100-100</f>
        <v>40.924043672096815</v>
      </c>
      <c r="BP12" s="62">
        <f>+AD12/AC12*100-100</f>
        <v>-28.103003022455013</v>
      </c>
      <c r="BQ12" s="62">
        <f>+AE12/AD12*100-100</f>
        <v>5.620183769646985</v>
      </c>
      <c r="BR12" s="62">
        <f>+AF12/AE12*100-100</f>
        <v>23.997887177132696</v>
      </c>
      <c r="BS12" s="62">
        <f>+AG12/AF12*100-100</f>
        <v>8.18440713696431</v>
      </c>
      <c r="BT12" s="62">
        <v>1.7835723570617432</v>
      </c>
      <c r="BU12" s="62">
        <f t="shared" si="12"/>
        <v>1.6961636806663165</v>
      </c>
      <c r="BV12" s="62">
        <f t="shared" si="13"/>
        <v>-16.33404201186758</v>
      </c>
      <c r="BW12" s="62">
        <f t="shared" si="14"/>
        <v>-12.426380957514553</v>
      </c>
      <c r="BX12" s="62">
        <f t="shared" si="5"/>
        <v>28.126781172235184</v>
      </c>
      <c r="BY12" s="62">
        <f t="shared" si="5"/>
        <v>12.078342423192908</v>
      </c>
      <c r="BZ12" s="62">
        <f t="shared" si="5"/>
        <v>7.8570357716411365</v>
      </c>
      <c r="CA12" s="62"/>
      <c r="CB12" s="47" t="s">
        <v>42</v>
      </c>
      <c r="CC12" s="29"/>
      <c r="CE12" s="62"/>
      <c r="CG12" s="56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2:105" ht="31.5" customHeight="1">
      <c r="B13" s="50" t="s">
        <v>28</v>
      </c>
      <c r="C13" s="32">
        <v>335.8</v>
      </c>
      <c r="D13" s="32">
        <v>408.4</v>
      </c>
      <c r="E13" s="32">
        <v>422.4</v>
      </c>
      <c r="F13" s="32">
        <v>580.7</v>
      </c>
      <c r="G13" s="32">
        <v>767.6</v>
      </c>
      <c r="H13" s="32">
        <v>521.5</v>
      </c>
      <c r="I13" s="32">
        <v>804.8</v>
      </c>
      <c r="J13" s="32">
        <v>812.844</v>
      </c>
      <c r="K13" s="32">
        <v>822.815</v>
      </c>
      <c r="L13" s="32">
        <v>985.206</v>
      </c>
      <c r="M13" s="32">
        <v>1067.924</v>
      </c>
      <c r="N13" s="32">
        <v>1206.5</v>
      </c>
      <c r="O13" s="32">
        <v>1120.769</v>
      </c>
      <c r="P13" s="32">
        <v>1517.013</v>
      </c>
      <c r="Q13" s="32">
        <v>1748.123</v>
      </c>
      <c r="R13" s="32">
        <v>1942.213</v>
      </c>
      <c r="S13" s="32">
        <v>2138.343</v>
      </c>
      <c r="T13" s="32">
        <v>2237.388</v>
      </c>
      <c r="U13" s="52">
        <v>1939.837</v>
      </c>
      <c r="V13" s="52">
        <v>2044.083</v>
      </c>
      <c r="W13" s="52">
        <v>2579.467</v>
      </c>
      <c r="X13" s="52">
        <v>2975.888974</v>
      </c>
      <c r="Y13" s="52">
        <v>4707.491284</v>
      </c>
      <c r="Z13" s="52">
        <v>5552.867212</v>
      </c>
      <c r="AA13" s="52">
        <v>6811.20241</v>
      </c>
      <c r="AB13" s="52">
        <v>8736.689092</v>
      </c>
      <c r="AC13" s="52">
        <v>11046.830086</v>
      </c>
      <c r="AD13" s="52">
        <v>7839.908842</v>
      </c>
      <c r="AE13" s="52">
        <v>8523.451973</v>
      </c>
      <c r="AF13" s="52">
        <v>11245.124657</v>
      </c>
      <c r="AG13" s="52">
        <v>12831.394572000001</v>
      </c>
      <c r="AH13" s="52">
        <v>11859.734323</v>
      </c>
      <c r="AI13" s="52">
        <v>12095.069206</v>
      </c>
      <c r="AJ13" s="52">
        <v>11522.156393</v>
      </c>
      <c r="AK13" s="52">
        <v>12342.120329</v>
      </c>
      <c r="AL13" s="52">
        <v>13916.052548</v>
      </c>
      <c r="AM13" s="52">
        <v>12926.754198999999</v>
      </c>
      <c r="AN13" s="52">
        <v>13223.089796</v>
      </c>
      <c r="AO13" s="52"/>
      <c r="AP13" s="53"/>
      <c r="AQ13" s="54">
        <f t="shared" si="1"/>
        <v>21.620011911852288</v>
      </c>
      <c r="AR13" s="54">
        <f t="shared" si="1"/>
        <v>3.4280117531831564</v>
      </c>
      <c r="AS13" s="54">
        <f t="shared" si="1"/>
        <v>37.47632575757578</v>
      </c>
      <c r="AT13" s="54">
        <f t="shared" si="1"/>
        <v>32.185293611158926</v>
      </c>
      <c r="AU13" s="54">
        <f t="shared" si="1"/>
        <v>-32.06096925482022</v>
      </c>
      <c r="AV13" s="54">
        <f t="shared" si="1"/>
        <v>54.32406519654842</v>
      </c>
      <c r="AW13" s="54">
        <f t="shared" si="2"/>
        <v>0.9995029821073729</v>
      </c>
      <c r="AX13" s="54">
        <f t="shared" si="2"/>
        <v>1.2266806422880592</v>
      </c>
      <c r="AY13" s="54">
        <f t="shared" si="2"/>
        <v>19.736028147274908</v>
      </c>
      <c r="AZ13" s="54">
        <f t="shared" si="2"/>
        <v>8.396010580528326</v>
      </c>
      <c r="BA13" s="54">
        <f t="shared" si="2"/>
        <v>12.976204299182342</v>
      </c>
      <c r="BB13" s="52">
        <f t="shared" si="2"/>
        <v>-7.10576046415251</v>
      </c>
      <c r="BC13" s="52">
        <f t="shared" si="2"/>
        <v>35.35465381358691</v>
      </c>
      <c r="BD13" s="52">
        <f t="shared" si="6"/>
        <v>11.102765652073671</v>
      </c>
      <c r="BE13" s="52">
        <f t="shared" si="7"/>
        <v>10.098274494095136</v>
      </c>
      <c r="BF13" s="52">
        <f t="shared" si="8"/>
        <v>4.6318574709483045</v>
      </c>
      <c r="BG13" s="52">
        <f t="shared" si="9"/>
        <v>-13.299034409767089</v>
      </c>
      <c r="BH13" s="52">
        <f t="shared" si="9"/>
        <v>5.373956677803349</v>
      </c>
      <c r="BI13" s="52">
        <f t="shared" si="10"/>
        <v>26.191891425152505</v>
      </c>
      <c r="BJ13" s="62">
        <f t="shared" si="4"/>
        <v>15.368367728681932</v>
      </c>
      <c r="BK13" s="62" t="e">
        <f>+#REF!/X13*100-100</f>
        <v>#REF!</v>
      </c>
      <c r="BL13" s="62">
        <f t="shared" si="11"/>
        <v>17.95809863468672</v>
      </c>
      <c r="BM13" s="62">
        <f>+AA13/Z13*100-100</f>
        <v>22.660999263239717</v>
      </c>
      <c r="BN13" s="62">
        <f>+AB13/AA13*100-100</f>
        <v>28.269409218746176</v>
      </c>
      <c r="BO13" s="62">
        <f>+AC13/AB13*100-100</f>
        <v>26.44183591373701</v>
      </c>
      <c r="BP13" s="62">
        <f>+AD13/AC13*100-100</f>
        <v>-29.030239616559626</v>
      </c>
      <c r="BQ13" s="62">
        <f>+AE13/AD13*100-100</f>
        <v>8.718763760850365</v>
      </c>
      <c r="BR13" s="62">
        <f>+AF13/AE13*100-100</f>
        <v>31.931577635698858</v>
      </c>
      <c r="BS13" s="62">
        <f>+AG13/AF13*100-100</f>
        <v>14.106290178051168</v>
      </c>
      <c r="BT13" s="62">
        <v>-13.35079877239707</v>
      </c>
      <c r="BU13" s="62">
        <f t="shared" si="12"/>
        <v>1.984318337920982</v>
      </c>
      <c r="BV13" s="62">
        <f t="shared" si="13"/>
        <v>-4.736746877940931</v>
      </c>
      <c r="BW13" s="62">
        <f t="shared" si="14"/>
        <v>7.11641040125221</v>
      </c>
      <c r="BX13" s="62">
        <f t="shared" si="5"/>
        <v>12.752526932522017</v>
      </c>
      <c r="BY13" s="62">
        <f t="shared" si="5"/>
        <v>-7.109044361449918</v>
      </c>
      <c r="BZ13" s="62">
        <f t="shared" si="5"/>
        <v>2.2924207611445553</v>
      </c>
      <c r="CA13" s="62"/>
      <c r="CB13" s="47" t="s">
        <v>43</v>
      </c>
      <c r="CC13" s="29"/>
      <c r="CE13" s="62"/>
      <c r="CF13" s="6"/>
      <c r="CG13" s="57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2:105" ht="31.5" customHeight="1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</v>
      </c>
      <c r="I14" s="32">
        <v>1184.492</v>
      </c>
      <c r="J14" s="32">
        <v>1006.041</v>
      </c>
      <c r="K14" s="32">
        <v>996.306</v>
      </c>
      <c r="L14" s="32">
        <v>1091.445</v>
      </c>
      <c r="M14" s="32">
        <v>1151.333</v>
      </c>
      <c r="N14" s="32">
        <v>1279.1</v>
      </c>
      <c r="O14" s="32">
        <v>1259.406</v>
      </c>
      <c r="P14" s="32">
        <v>1719.933</v>
      </c>
      <c r="Q14" s="32">
        <v>1750.031</v>
      </c>
      <c r="R14" s="32">
        <v>1896.969</v>
      </c>
      <c r="S14" s="32">
        <v>2223.51</v>
      </c>
      <c r="T14" s="32">
        <v>2208.025</v>
      </c>
      <c r="U14" s="52">
        <v>2274.05</v>
      </c>
      <c r="V14" s="52">
        <v>2403.298</v>
      </c>
      <c r="W14" s="52">
        <v>2595.735</v>
      </c>
      <c r="X14" s="52">
        <v>3218.206861</v>
      </c>
      <c r="Y14" s="52">
        <v>5656.283520999999</v>
      </c>
      <c r="Z14" s="52">
        <v>6814.268940999999</v>
      </c>
      <c r="AA14" s="52">
        <v>7606.551095</v>
      </c>
      <c r="AB14" s="52">
        <v>9038.743896</v>
      </c>
      <c r="AC14" s="52">
        <v>12793.148034</v>
      </c>
      <c r="AD14" s="52">
        <v>8480.708387000002</v>
      </c>
      <c r="AE14" s="52">
        <v>8909.230521000001</v>
      </c>
      <c r="AF14" s="52">
        <v>10750.626099</v>
      </c>
      <c r="AG14" s="52">
        <v>12952.651721999999</v>
      </c>
      <c r="AH14" s="52">
        <v>13824.59943</v>
      </c>
      <c r="AI14" s="52">
        <v>14376.629005</v>
      </c>
      <c r="AJ14" s="52">
        <v>12065.120414</v>
      </c>
      <c r="AK14" s="52">
        <v>11376.777023</v>
      </c>
      <c r="AL14" s="52">
        <v>12391.56674</v>
      </c>
      <c r="AM14" s="52">
        <v>15247.368846000001</v>
      </c>
      <c r="AN14" s="52">
        <v>15273.876174</v>
      </c>
      <c r="AO14" s="52"/>
      <c r="AP14" s="53"/>
      <c r="AQ14" s="54">
        <f t="shared" si="1"/>
        <v>14.099999999999994</v>
      </c>
      <c r="AR14" s="54">
        <f t="shared" si="1"/>
        <v>0.7449605609114798</v>
      </c>
      <c r="AS14" s="54">
        <f t="shared" si="1"/>
        <v>14.09308394954327</v>
      </c>
      <c r="AT14" s="54">
        <f t="shared" si="1"/>
        <v>32.38658025162027</v>
      </c>
      <c r="AU14" s="54">
        <f t="shared" si="1"/>
        <v>-17.853995680345577</v>
      </c>
      <c r="AV14" s="54">
        <f t="shared" si="1"/>
        <v>107.62203244850167</v>
      </c>
      <c r="AW14" s="54">
        <f t="shared" si="2"/>
        <v>-15.065614626354588</v>
      </c>
      <c r="AX14" s="54">
        <f t="shared" si="2"/>
        <v>-0.9676543997709786</v>
      </c>
      <c r="AY14" s="54">
        <f t="shared" si="2"/>
        <v>9.54917465116138</v>
      </c>
      <c r="AZ14" s="54">
        <f t="shared" si="2"/>
        <v>5.487037826001313</v>
      </c>
      <c r="BA14" s="54">
        <f t="shared" si="2"/>
        <v>11.097310682487148</v>
      </c>
      <c r="BB14" s="52">
        <f t="shared" si="2"/>
        <v>-1.5396763349229872</v>
      </c>
      <c r="BC14" s="52">
        <f t="shared" si="2"/>
        <v>36.567000633632034</v>
      </c>
      <c r="BD14" s="52">
        <f t="shared" si="6"/>
        <v>8.396308408251059</v>
      </c>
      <c r="BE14" s="52">
        <f t="shared" si="7"/>
        <v>17.21382900827585</v>
      </c>
      <c r="BF14" s="52">
        <f t="shared" si="8"/>
        <v>-0.6964214237849262</v>
      </c>
      <c r="BG14" s="52">
        <f t="shared" si="9"/>
        <v>2.9902288244019104</v>
      </c>
      <c r="BH14" s="52">
        <f t="shared" si="9"/>
        <v>5.683604142389115</v>
      </c>
      <c r="BI14" s="52">
        <f t="shared" si="10"/>
        <v>8.00720509899314</v>
      </c>
      <c r="BJ14" s="62">
        <f t="shared" si="4"/>
        <v>23.980562769311973</v>
      </c>
      <c r="BK14" s="62" t="e">
        <f>+#REF!/X14*100-100</f>
        <v>#REF!</v>
      </c>
      <c r="BL14" s="62">
        <f t="shared" si="11"/>
        <v>20.47254908104881</v>
      </c>
      <c r="BM14" s="62">
        <f>+AA14/Z14*100-100</f>
        <v>11.626810753432522</v>
      </c>
      <c r="BN14" s="62">
        <f>+AB14/AA14*100-100</f>
        <v>18.828412287158898</v>
      </c>
      <c r="BO14" s="62">
        <f>+AC14/AB14*100-100</f>
        <v>41.53679074435854</v>
      </c>
      <c r="BP14" s="62">
        <f>+AD14/AC14*100-100</f>
        <v>-33.708979490731636</v>
      </c>
      <c r="BQ14" s="62">
        <f>+AE14/AD14*100-100</f>
        <v>5.052904951393884</v>
      </c>
      <c r="BR14" s="62">
        <f>+AF14/AE14*100-100</f>
        <v>20.66840198667701</v>
      </c>
      <c r="BS14" s="62">
        <f>+AG14/AF14*100-100</f>
        <v>20.482766331207685</v>
      </c>
      <c r="BT14" s="62">
        <v>0.8316391061224948</v>
      </c>
      <c r="BU14" s="62">
        <f t="shared" si="12"/>
        <v>3.9930963482534594</v>
      </c>
      <c r="BV14" s="62">
        <f t="shared" si="13"/>
        <v>-16.07823774402253</v>
      </c>
      <c r="BW14" s="62">
        <f t="shared" si="14"/>
        <v>-5.705234323241953</v>
      </c>
      <c r="BX14" s="62">
        <f t="shared" si="5"/>
        <v>8.919834808649568</v>
      </c>
      <c r="BY14" s="62">
        <f t="shared" si="5"/>
        <v>23.0463359954433</v>
      </c>
      <c r="BZ14" s="62">
        <f t="shared" si="5"/>
        <v>0.17384853916584575</v>
      </c>
      <c r="CA14" s="62"/>
      <c r="CB14" s="47" t="s">
        <v>44</v>
      </c>
      <c r="CC14" s="29"/>
      <c r="CE14" s="62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2:105" ht="31.5" customHeight="1">
      <c r="B15" s="50" t="s">
        <v>30</v>
      </c>
      <c r="C15" s="32">
        <v>486.6</v>
      </c>
      <c r="D15" s="32">
        <v>560</v>
      </c>
      <c r="E15" s="32">
        <v>566.2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1309.964</v>
      </c>
      <c r="M15" s="32">
        <v>1325.082</v>
      </c>
      <c r="N15" s="32">
        <v>1412.1</v>
      </c>
      <c r="O15" s="32">
        <v>1416.618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</v>
      </c>
      <c r="W15" s="52">
        <v>2812.546</v>
      </c>
      <c r="X15" s="52">
        <v>3501.12802</v>
      </c>
      <c r="Y15" s="52">
        <v>5867.342121000001</v>
      </c>
      <c r="Z15" s="52">
        <v>6772.178569</v>
      </c>
      <c r="AA15" s="52">
        <v>6888.812548999999</v>
      </c>
      <c r="AB15" s="52">
        <v>9895.216622</v>
      </c>
      <c r="AC15" s="52">
        <v>9722.708789999999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13573.184591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</v>
      </c>
      <c r="AO15" s="52"/>
      <c r="AP15" s="53"/>
      <c r="AQ15" s="54">
        <f t="shared" si="1"/>
        <v>15.084258117550348</v>
      </c>
      <c r="AR15" s="54">
        <f t="shared" si="1"/>
        <v>1.1071428571428754</v>
      </c>
      <c r="AS15" s="54">
        <f t="shared" si="1"/>
        <v>13.016601907453193</v>
      </c>
      <c r="AT15" s="54">
        <f t="shared" si="1"/>
        <v>14.080325050789185</v>
      </c>
      <c r="AU15" s="54">
        <f t="shared" si="1"/>
        <v>-6.479452054794521</v>
      </c>
      <c r="AV15" s="54">
        <f t="shared" si="1"/>
        <v>48.62238171964259</v>
      </c>
      <c r="AW15" s="54">
        <f t="shared" si="2"/>
        <v>-5.170971127832885</v>
      </c>
      <c r="AX15" s="54">
        <f t="shared" si="2"/>
        <v>14.382889652434372</v>
      </c>
      <c r="AY15" s="54">
        <f t="shared" si="2"/>
        <v>19.026283724661923</v>
      </c>
      <c r="AZ15" s="54">
        <f t="shared" si="2"/>
        <v>1.1540775166340609</v>
      </c>
      <c r="BA15" s="54">
        <f t="shared" si="2"/>
        <v>6.566989816479278</v>
      </c>
      <c r="BB15" s="52">
        <f t="shared" si="2"/>
        <v>0.31994901210961757</v>
      </c>
      <c r="BC15" s="52">
        <f t="shared" si="2"/>
        <v>17.89981491128873</v>
      </c>
      <c r="BD15" s="52">
        <f t="shared" si="6"/>
        <v>8.549790087677309</v>
      </c>
      <c r="BE15" s="52">
        <f t="shared" si="7"/>
        <v>13.673175256260848</v>
      </c>
      <c r="BF15" s="52">
        <f t="shared" si="8"/>
        <v>4.417384158057885</v>
      </c>
      <c r="BG15" s="52">
        <f t="shared" si="9"/>
        <v>6.539898812803685</v>
      </c>
      <c r="BH15" s="52">
        <f t="shared" si="9"/>
        <v>-15.564231899103646</v>
      </c>
      <c r="BI15" s="52">
        <f t="shared" si="10"/>
        <v>25.292500302924452</v>
      </c>
      <c r="BJ15" s="62">
        <f t="shared" si="4"/>
        <v>24.482515841518676</v>
      </c>
      <c r="BK15" s="62" t="e">
        <f>+#REF!/X15*100-100</f>
        <v>#REF!</v>
      </c>
      <c r="BL15" s="62">
        <f t="shared" si="11"/>
        <v>15.421572994038797</v>
      </c>
      <c r="BM15" s="62">
        <f>+AA15/Z15*100-100</f>
        <v>1.7222519874756017</v>
      </c>
      <c r="BN15" s="62">
        <f>+AB15/AA15*100-100</f>
        <v>43.641833067970765</v>
      </c>
      <c r="BO15" s="62">
        <f>+AC15/AB15*100-100</f>
        <v>-1.7433456849895066</v>
      </c>
      <c r="BP15" s="62">
        <f>+AD15/AC15*100-100</f>
        <v>3.836988724620653</v>
      </c>
      <c r="BQ15" s="62">
        <f>+AE15/AD15*100-100</f>
        <v>8.595861527535504</v>
      </c>
      <c r="BR15" s="62">
        <f>+AF15/AE15*100-100</f>
        <v>8.60697406634263</v>
      </c>
      <c r="BS15" s="62">
        <f>+AG15/AF15*100-100</f>
        <v>10.77959787238811</v>
      </c>
      <c r="BT15" s="62">
        <v>-8.62015672124933</v>
      </c>
      <c r="BU15" s="62">
        <f t="shared" si="12"/>
        <v>5.657575611031106</v>
      </c>
      <c r="BV15" s="62">
        <f t="shared" si="13"/>
        <v>1.956149046820272</v>
      </c>
      <c r="BW15" s="62">
        <f t="shared" si="14"/>
        <v>-2.505707692272395</v>
      </c>
      <c r="BX15" s="62">
        <f t="shared" si="5"/>
        <v>8.753220119242357</v>
      </c>
      <c r="BY15" s="62">
        <f t="shared" si="5"/>
        <v>13.069890485389294</v>
      </c>
      <c r="BZ15" s="62">
        <f t="shared" si="5"/>
        <v>-1.0817942338806716</v>
      </c>
      <c r="CA15" s="62"/>
      <c r="CB15" s="47" t="s">
        <v>45</v>
      </c>
      <c r="CC15" s="29"/>
      <c r="CE15" s="62"/>
      <c r="CF15" s="6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2:105" ht="31.5" customHeight="1">
      <c r="B16" s="49" t="s">
        <v>31</v>
      </c>
      <c r="C16" s="32">
        <v>552.2</v>
      </c>
      <c r="D16" s="32">
        <v>604.7</v>
      </c>
      <c r="E16" s="32">
        <v>579.7</v>
      </c>
      <c r="F16" s="32">
        <v>652.4</v>
      </c>
      <c r="G16" s="32">
        <v>689.6</v>
      </c>
      <c r="H16" s="32">
        <v>682.9</v>
      </c>
      <c r="I16" s="32">
        <v>1102.9</v>
      </c>
      <c r="J16" s="32">
        <v>1080</v>
      </c>
      <c r="K16" s="32">
        <v>1199.955</v>
      </c>
      <c r="L16" s="32">
        <v>1387.994</v>
      </c>
      <c r="M16" s="32">
        <v>1332.031</v>
      </c>
      <c r="N16" s="32">
        <v>1247</v>
      </c>
      <c r="O16" s="32">
        <v>1291.345</v>
      </c>
      <c r="P16" s="32">
        <v>1658.029</v>
      </c>
      <c r="Q16" s="32">
        <v>2059.088</v>
      </c>
      <c r="R16" s="32">
        <v>2229.642</v>
      </c>
      <c r="S16" s="32">
        <v>2523.109</v>
      </c>
      <c r="T16" s="32">
        <v>2252.603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5733.908976</v>
      </c>
      <c r="Z16" s="52">
        <v>5942.575782</v>
      </c>
      <c r="AA16" s="52">
        <v>8641.474556</v>
      </c>
      <c r="AB16" s="52">
        <v>11318.79822</v>
      </c>
      <c r="AC16" s="52">
        <v>9395.872897</v>
      </c>
      <c r="AD16" s="52">
        <v>8903.010772999998</v>
      </c>
      <c r="AE16" s="52">
        <v>9382.369718</v>
      </c>
      <c r="AF16" s="52">
        <v>11078.524743000002</v>
      </c>
      <c r="AG16" s="52">
        <v>13753.052493000001</v>
      </c>
      <c r="AH16" s="52">
        <v>15100.053117000001</v>
      </c>
      <c r="AI16" s="52">
        <v>13782.563867</v>
      </c>
      <c r="AJ16" s="52">
        <v>12311.852096999999</v>
      </c>
      <c r="AK16" s="52">
        <v>13378.228023</v>
      </c>
      <c r="AL16" s="52">
        <v>14909.379879</v>
      </c>
      <c r="AM16" s="52">
        <v>16386.878393</v>
      </c>
      <c r="AN16" s="52">
        <v>16243.208413</v>
      </c>
      <c r="AO16" s="52"/>
      <c r="AP16" s="53"/>
      <c r="AQ16" s="54">
        <f t="shared" si="1"/>
        <v>9.507424846070265</v>
      </c>
      <c r="AR16" s="54">
        <f t="shared" si="1"/>
        <v>-4.134281461881926</v>
      </c>
      <c r="AS16" s="54">
        <f t="shared" si="1"/>
        <v>12.540969466965663</v>
      </c>
      <c r="AT16" s="54">
        <f t="shared" si="1"/>
        <v>5.702023298589822</v>
      </c>
      <c r="AU16" s="54">
        <f t="shared" si="1"/>
        <v>-0.9715777262181007</v>
      </c>
      <c r="AV16" s="54">
        <f t="shared" si="1"/>
        <v>61.502416166349406</v>
      </c>
      <c r="AW16" s="54">
        <f t="shared" si="2"/>
        <v>-2.0763441835161984</v>
      </c>
      <c r="AX16" s="54">
        <f t="shared" si="2"/>
        <v>11.106944444444451</v>
      </c>
      <c r="AY16" s="54">
        <f t="shared" si="2"/>
        <v>15.670504310578309</v>
      </c>
      <c r="AZ16" s="54">
        <f t="shared" si="2"/>
        <v>-4.031933855621844</v>
      </c>
      <c r="BA16" s="54">
        <f t="shared" si="2"/>
        <v>-6.383560142369049</v>
      </c>
      <c r="BB16" s="52">
        <f t="shared" si="2"/>
        <v>3.556134723336001</v>
      </c>
      <c r="BC16" s="52">
        <f t="shared" si="2"/>
        <v>28.395510107678433</v>
      </c>
      <c r="BD16" s="52">
        <f t="shared" si="6"/>
        <v>8.282987419673162</v>
      </c>
      <c r="BE16" s="52">
        <f t="shared" si="7"/>
        <v>13.162068170585243</v>
      </c>
      <c r="BF16" s="52">
        <f t="shared" si="8"/>
        <v>-10.721138087970033</v>
      </c>
      <c r="BG16" s="52">
        <f t="shared" si="9"/>
        <v>8.66326645218885</v>
      </c>
      <c r="BH16" s="52">
        <f t="shared" si="9"/>
        <v>2.1085469442982827</v>
      </c>
      <c r="BI16" s="52">
        <f t="shared" si="10"/>
        <v>13.698204823307051</v>
      </c>
      <c r="BJ16" s="62">
        <f t="shared" si="4"/>
        <v>26.458261933215383</v>
      </c>
      <c r="BK16" s="62" t="e">
        <f>+#REF!/X16*100-100</f>
        <v>#REF!</v>
      </c>
      <c r="BL16" s="62">
        <f t="shared" si="11"/>
        <v>3.639171930935788</v>
      </c>
      <c r="BM16" s="62">
        <f>+AA16/Z16*100-100</f>
        <v>45.416312269419166</v>
      </c>
      <c r="BN16" s="62">
        <f>+AB16/AA16*100-100</f>
        <v>30.98225478360132</v>
      </c>
      <c r="BO16" s="62">
        <f>+AC16/AB16*100-100</f>
        <v>-16.98877641976378</v>
      </c>
      <c r="BP16" s="62">
        <f>+AD16/AC16*100-100</f>
        <v>-5.245517147825268</v>
      </c>
      <c r="BQ16" s="62">
        <f>+AE16/AD16*100-100</f>
        <v>5.384234134072315</v>
      </c>
      <c r="BR16" s="62">
        <f>+AF16/AE16*100-100</f>
        <v>18.078109006362666</v>
      </c>
      <c r="BS16" s="62">
        <f>+AG16/AF16*100-100</f>
        <v>24.141551443389673</v>
      </c>
      <c r="BT16" s="62">
        <v>3.2587300763093054</v>
      </c>
      <c r="BU16" s="62">
        <f t="shared" si="12"/>
        <v>-8.725063678860437</v>
      </c>
      <c r="BV16" s="62">
        <f t="shared" si="13"/>
        <v>-10.670814111163821</v>
      </c>
      <c r="BW16" s="62">
        <f t="shared" si="14"/>
        <v>8.661377001595412</v>
      </c>
      <c r="BX16" s="62">
        <f t="shared" si="5"/>
        <v>11.445102096986432</v>
      </c>
      <c r="BY16" s="62">
        <f t="shared" si="5"/>
        <v>9.90985893438176</v>
      </c>
      <c r="BZ16" s="62">
        <f t="shared" si="5"/>
        <v>-0.8767379396759907</v>
      </c>
      <c r="CA16" s="62"/>
      <c r="CB16" s="47" t="s">
        <v>46</v>
      </c>
      <c r="CC16" s="29"/>
      <c r="CE16" s="55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2:105" ht="31.5" customHeight="1">
      <c r="B17" s="51" t="s">
        <v>32</v>
      </c>
      <c r="C17" s="31">
        <v>655.3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864.832</v>
      </c>
      <c r="I17" s="31">
        <v>1204.1</v>
      </c>
      <c r="J17" s="31">
        <v>1500.001</v>
      </c>
      <c r="K17" s="31">
        <v>1378.91</v>
      </c>
      <c r="L17" s="31">
        <v>1663.1</v>
      </c>
      <c r="M17" s="31">
        <v>1444.044</v>
      </c>
      <c r="N17" s="31">
        <v>1501.1</v>
      </c>
      <c r="O17" s="31">
        <v>1924.57</v>
      </c>
      <c r="P17" s="31">
        <v>2305.327</v>
      </c>
      <c r="Q17" s="31">
        <v>2397.586</v>
      </c>
      <c r="R17" s="31">
        <v>2399.688</v>
      </c>
      <c r="S17" s="31">
        <v>2409.232</v>
      </c>
      <c r="T17" s="31">
        <v>2239.103</v>
      </c>
      <c r="U17" s="52">
        <v>2231.377</v>
      </c>
      <c r="V17" s="52">
        <v>2489.027</v>
      </c>
      <c r="W17" s="52">
        <v>2660.302</v>
      </c>
      <c r="X17" s="52">
        <v>3242.495234</v>
      </c>
      <c r="Y17" s="52">
        <v>6540.874175</v>
      </c>
      <c r="Z17" s="52">
        <v>7246.27863</v>
      </c>
      <c r="AA17" s="52">
        <v>8603.753480000001</v>
      </c>
      <c r="AB17" s="84">
        <v>9724.017977</v>
      </c>
      <c r="AC17" s="84">
        <v>7721.948974</v>
      </c>
      <c r="AD17" s="84">
        <v>10054.591867000005</v>
      </c>
      <c r="AE17" s="84">
        <v>11822.551699</v>
      </c>
      <c r="AF17" s="84">
        <v>12477.48628</v>
      </c>
      <c r="AG17" s="84">
        <v>12605.476173000001</v>
      </c>
      <c r="AH17" s="84">
        <v>13915.512678</v>
      </c>
      <c r="AI17" s="84">
        <v>14217.738811000001</v>
      </c>
      <c r="AJ17" s="84">
        <v>12358.416421</v>
      </c>
      <c r="AK17" s="84">
        <v>13455.174639</v>
      </c>
      <c r="AL17" s="84">
        <v>14661.083966</v>
      </c>
      <c r="AM17" s="84">
        <v>14645.696251</v>
      </c>
      <c r="AN17" s="84">
        <v>15388.311945</v>
      </c>
      <c r="AO17" s="52"/>
      <c r="AP17" s="53"/>
      <c r="AQ17" s="77">
        <f t="shared" si="1"/>
        <v>16.60308255760721</v>
      </c>
      <c r="AR17" s="77">
        <f t="shared" si="1"/>
        <v>-11.791650307551365</v>
      </c>
      <c r="AS17" s="77">
        <f t="shared" si="1"/>
        <v>14.169139465875375</v>
      </c>
      <c r="AT17" s="77">
        <f t="shared" si="1"/>
        <v>5.22417153996102</v>
      </c>
      <c r="AU17" s="77">
        <f t="shared" si="1"/>
        <v>6.808941583302442</v>
      </c>
      <c r="AV17" s="77">
        <f t="shared" si="1"/>
        <v>39.22935321542218</v>
      </c>
      <c r="AW17" s="77">
        <f t="shared" si="2"/>
        <v>24.574453949007577</v>
      </c>
      <c r="AX17" s="77">
        <f t="shared" si="2"/>
        <v>-8.072727951514693</v>
      </c>
      <c r="AY17" s="77">
        <f t="shared" si="2"/>
        <v>20.60975698196401</v>
      </c>
      <c r="AZ17" s="77">
        <f t="shared" si="2"/>
        <v>-13.17154711081713</v>
      </c>
      <c r="BA17" s="77">
        <f t="shared" si="2"/>
        <v>3.9511261429707076</v>
      </c>
      <c r="BB17" s="76">
        <f t="shared" si="2"/>
        <v>28.21064552661383</v>
      </c>
      <c r="BC17" s="76">
        <f t="shared" si="2"/>
        <v>19.7840036995277</v>
      </c>
      <c r="BD17" s="76">
        <f t="shared" si="6"/>
        <v>0.08767151626679492</v>
      </c>
      <c r="BE17" s="76">
        <f t="shared" si="7"/>
        <v>0.3977183700547755</v>
      </c>
      <c r="BF17" s="76">
        <f t="shared" si="8"/>
        <v>-7.061544923859543</v>
      </c>
      <c r="BG17" s="76">
        <f t="shared" si="9"/>
        <v>-0.34504888788056576</v>
      </c>
      <c r="BH17" s="76">
        <f t="shared" si="9"/>
        <v>11.546681712682357</v>
      </c>
      <c r="BI17" s="76">
        <f t="shared" si="10"/>
        <v>6.881202976102713</v>
      </c>
      <c r="BJ17" s="78">
        <f t="shared" si="4"/>
        <v>21.88447905538544</v>
      </c>
      <c r="BK17" s="78" t="e">
        <f>+#REF!/X17*100-100</f>
        <v>#REF!</v>
      </c>
      <c r="BL17" s="78">
        <f t="shared" si="11"/>
        <v>10.78455931312881</v>
      </c>
      <c r="BM17" s="78">
        <f>+AA17/Z17*100-100</f>
        <v>18.733406750052083</v>
      </c>
      <c r="BN17" s="78">
        <f>+AB17/AA17*100-100</f>
        <v>13.020648483294266</v>
      </c>
      <c r="BO17" s="78">
        <f>+AC17/AB17*100-100</f>
        <v>-20.58890684627947</v>
      </c>
      <c r="BP17" s="78">
        <f>+AD17/AC17*100-100</f>
        <v>30.207955282456197</v>
      </c>
      <c r="BQ17" s="78">
        <f>+AE17/AD17*100-100</f>
        <v>17.583606131270074</v>
      </c>
      <c r="BR17" s="62">
        <f>+AF17/AE17*100-100</f>
        <v>5.539705790040188</v>
      </c>
      <c r="BS17" s="62">
        <f>+AG17/AF17*100-100</f>
        <v>1.0257666498512066</v>
      </c>
      <c r="BT17" s="62">
        <v>4.516935966445843</v>
      </c>
      <c r="BU17" s="62">
        <f t="shared" si="12"/>
        <v>2.1718648819731357</v>
      </c>
      <c r="BV17" s="62">
        <f t="shared" si="13"/>
        <v>-13.0774830985183</v>
      </c>
      <c r="BW17" s="62">
        <f t="shared" si="13"/>
        <v>8.874585388920366</v>
      </c>
      <c r="BX17" s="62">
        <f t="shared" si="5"/>
        <v>8.962420476540345</v>
      </c>
      <c r="BY17" s="62">
        <f t="shared" si="5"/>
        <v>-0.10495618902180581</v>
      </c>
      <c r="BZ17" s="62">
        <f t="shared" si="5"/>
        <v>5.070538684354432</v>
      </c>
      <c r="CA17" s="62"/>
      <c r="CB17" s="79" t="s">
        <v>47</v>
      </c>
      <c r="CC17" s="30"/>
      <c r="CE17" s="55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2:99" ht="31.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1" t="s">
        <v>62</v>
      </c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87"/>
      <c r="AO18" s="87"/>
      <c r="AP18" s="47"/>
      <c r="AQ18" s="42"/>
      <c r="AR18" s="42"/>
      <c r="AS18" s="42"/>
      <c r="AT18" s="42"/>
      <c r="AU18" s="42"/>
      <c r="AV18" s="42"/>
      <c r="AW18" s="42"/>
      <c r="AX18" s="42"/>
      <c r="AY18" s="43"/>
      <c r="AZ18" s="42"/>
      <c r="BA18" s="44"/>
      <c r="BB18" s="45"/>
      <c r="BC18" s="42"/>
      <c r="BD18" s="43"/>
      <c r="BE18" s="42"/>
      <c r="BF18" s="43"/>
      <c r="BG18" s="43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0" t="s">
        <v>35</v>
      </c>
      <c r="BZ18" s="90"/>
      <c r="CA18" s="90"/>
      <c r="CB18" s="20"/>
      <c r="CC18" s="23"/>
      <c r="CG18" s="5"/>
      <c r="CH18" s="5"/>
      <c r="CI18" s="13"/>
      <c r="CJ18" s="5"/>
      <c r="CK18" s="5"/>
      <c r="CL18" s="6"/>
      <c r="CM18" s="5"/>
      <c r="CN18" s="5"/>
      <c r="CU18" s="6"/>
    </row>
    <row r="19" spans="2:105" ht="4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1" t="s">
        <v>63</v>
      </c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87"/>
      <c r="AO19" s="87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47"/>
      <c r="BA19" s="47"/>
      <c r="BB19" s="46"/>
      <c r="BC19" s="47"/>
      <c r="BD19" s="48"/>
      <c r="BE19" s="47"/>
      <c r="BF19" s="48"/>
      <c r="BG19" s="48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4" t="s">
        <v>36</v>
      </c>
      <c r="BZ19" s="94"/>
      <c r="CA19" s="94"/>
      <c r="CB19" s="61"/>
      <c r="CC19" s="29"/>
      <c r="CG19" s="14"/>
      <c r="CH19" s="14"/>
      <c r="CI19" s="14"/>
      <c r="CJ19" s="14"/>
      <c r="CK19" s="14"/>
      <c r="CL19" s="14"/>
      <c r="CM19" s="14"/>
      <c r="CN19" s="14"/>
      <c r="CO19" s="15"/>
      <c r="CP19" s="15"/>
      <c r="CQ19" s="15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2:105" ht="31.5" customHeight="1">
      <c r="B20" s="24"/>
      <c r="C20" s="64">
        <v>1981</v>
      </c>
      <c r="D20" s="64">
        <f aca="true" t="shared" si="15" ref="D20:N20">C20+1</f>
        <v>1982</v>
      </c>
      <c r="E20" s="64">
        <f t="shared" si="15"/>
        <v>1983</v>
      </c>
      <c r="F20" s="64">
        <f t="shared" si="15"/>
        <v>1984</v>
      </c>
      <c r="G20" s="64">
        <f t="shared" si="15"/>
        <v>1985</v>
      </c>
      <c r="H20" s="64">
        <f t="shared" si="15"/>
        <v>1986</v>
      </c>
      <c r="I20" s="64">
        <f t="shared" si="15"/>
        <v>1987</v>
      </c>
      <c r="J20" s="64">
        <f t="shared" si="15"/>
        <v>1988</v>
      </c>
      <c r="K20" s="64">
        <f t="shared" si="15"/>
        <v>1989</v>
      </c>
      <c r="L20" s="64">
        <f t="shared" si="15"/>
        <v>1990</v>
      </c>
      <c r="M20" s="64">
        <f t="shared" si="15"/>
        <v>1991</v>
      </c>
      <c r="N20" s="64">
        <f t="shared" si="15"/>
        <v>1992</v>
      </c>
      <c r="O20" s="64" t="s">
        <v>0</v>
      </c>
      <c r="P20" s="64" t="s">
        <v>1</v>
      </c>
      <c r="Q20" s="64" t="s">
        <v>2</v>
      </c>
      <c r="R20" s="65" t="s">
        <v>50</v>
      </c>
      <c r="S20" s="65" t="s">
        <v>51</v>
      </c>
      <c r="T20" s="64">
        <v>1998</v>
      </c>
      <c r="U20" s="63">
        <v>1999</v>
      </c>
      <c r="V20" s="63">
        <v>2000</v>
      </c>
      <c r="W20" s="63">
        <v>2001</v>
      </c>
      <c r="X20" s="63">
        <v>2002</v>
      </c>
      <c r="Y20" s="63">
        <v>2004</v>
      </c>
      <c r="Z20" s="63">
        <v>2005</v>
      </c>
      <c r="AA20" s="63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53"/>
      <c r="AQ20" s="66" t="s">
        <v>3</v>
      </c>
      <c r="AR20" s="66" t="s">
        <v>4</v>
      </c>
      <c r="AS20" s="66" t="s">
        <v>5</v>
      </c>
      <c r="AT20" s="66" t="s">
        <v>6</v>
      </c>
      <c r="AU20" s="66" t="s">
        <v>7</v>
      </c>
      <c r="AV20" s="66" t="s">
        <v>8</v>
      </c>
      <c r="AW20" s="66" t="s">
        <v>9</v>
      </c>
      <c r="AX20" s="66" t="s">
        <v>10</v>
      </c>
      <c r="AY20" s="66" t="s">
        <v>11</v>
      </c>
      <c r="AZ20" s="66" t="s">
        <v>19</v>
      </c>
      <c r="BA20" s="66" t="s">
        <v>20</v>
      </c>
      <c r="BB20" s="66" t="s">
        <v>14</v>
      </c>
      <c r="BC20" s="66" t="s">
        <v>15</v>
      </c>
      <c r="BD20" s="66" t="s">
        <v>16</v>
      </c>
      <c r="BE20" s="66" t="s">
        <v>17</v>
      </c>
      <c r="BF20" s="66" t="s">
        <v>18</v>
      </c>
      <c r="BG20" s="66" t="s">
        <v>49</v>
      </c>
      <c r="BH20" s="63" t="s">
        <v>52</v>
      </c>
      <c r="BI20" s="67" t="s">
        <v>53</v>
      </c>
      <c r="BJ20" s="67" t="s">
        <v>54</v>
      </c>
      <c r="BK20" s="67" t="s">
        <v>55</v>
      </c>
      <c r="BL20" s="68" t="s">
        <v>56</v>
      </c>
      <c r="BM20" s="68" t="s">
        <v>61</v>
      </c>
      <c r="BN20" s="68" t="s">
        <v>64</v>
      </c>
      <c r="BO20" s="85" t="s">
        <v>65</v>
      </c>
      <c r="BP20" s="85" t="s">
        <v>66</v>
      </c>
      <c r="BQ20" s="85" t="s">
        <v>67</v>
      </c>
      <c r="BR20" s="85" t="s">
        <v>68</v>
      </c>
      <c r="BS20" s="85" t="s">
        <v>69</v>
      </c>
      <c r="BT20" s="85" t="s">
        <v>70</v>
      </c>
      <c r="BU20" s="85" t="s">
        <v>71</v>
      </c>
      <c r="BV20" s="85" t="s">
        <v>72</v>
      </c>
      <c r="BW20" s="85" t="s">
        <v>73</v>
      </c>
      <c r="BX20" s="85" t="s">
        <v>74</v>
      </c>
      <c r="BY20" s="85" t="s">
        <v>75</v>
      </c>
      <c r="BZ20" s="88" t="s">
        <v>76</v>
      </c>
      <c r="CA20" s="85" t="s">
        <v>79</v>
      </c>
      <c r="CB20" s="61"/>
      <c r="CC20" s="29"/>
      <c r="CF20" s="12"/>
      <c r="CG20" s="14"/>
      <c r="CH20" s="14"/>
      <c r="CI20" s="14"/>
      <c r="CJ20" s="14"/>
      <c r="CK20" s="14"/>
      <c r="CL20" s="14"/>
      <c r="CM20" s="14"/>
      <c r="CN20" s="14"/>
      <c r="CO20" s="15"/>
      <c r="CP20" s="15"/>
      <c r="CQ20" s="15"/>
      <c r="CR20" s="12"/>
      <c r="CS20" s="12"/>
      <c r="CT20" s="12"/>
      <c r="CU20" s="12"/>
      <c r="CV20" s="12"/>
      <c r="CW20" s="12"/>
      <c r="CX20" s="12"/>
      <c r="CY20" s="12"/>
      <c r="CZ20" s="12"/>
      <c r="DA20" s="12"/>
    </row>
    <row r="21" spans="2:105" ht="31.5" customHeight="1">
      <c r="B21" s="71" t="s">
        <v>21</v>
      </c>
      <c r="C21" s="72">
        <f aca="true" t="shared" si="16" ref="C21:I21">SUM(C$6)</f>
        <v>410.6</v>
      </c>
      <c r="D21" s="72">
        <f t="shared" si="16"/>
        <v>446.1</v>
      </c>
      <c r="E21" s="72">
        <f t="shared" si="16"/>
        <v>478.1</v>
      </c>
      <c r="F21" s="72">
        <f t="shared" si="16"/>
        <v>541.3</v>
      </c>
      <c r="G21" s="72">
        <f t="shared" si="16"/>
        <v>668.1</v>
      </c>
      <c r="H21" s="72">
        <f t="shared" si="16"/>
        <v>626.3</v>
      </c>
      <c r="I21" s="72">
        <f t="shared" si="16"/>
        <v>658.36</v>
      </c>
      <c r="J21" s="72">
        <f aca="true" t="shared" si="17" ref="J21:U21">IF(J6=0,0,SUM(J6))</f>
        <v>905.5</v>
      </c>
      <c r="K21" s="72">
        <f t="shared" si="17"/>
        <v>771.557</v>
      </c>
      <c r="L21" s="72">
        <f t="shared" si="17"/>
        <v>1024.795</v>
      </c>
      <c r="M21" s="72">
        <f t="shared" si="17"/>
        <v>1068.061</v>
      </c>
      <c r="N21" s="72">
        <f t="shared" si="17"/>
        <v>1222.9</v>
      </c>
      <c r="O21" s="72">
        <f t="shared" si="17"/>
        <v>1273.913</v>
      </c>
      <c r="P21" s="72">
        <f t="shared" si="17"/>
        <v>1312.738</v>
      </c>
      <c r="Q21" s="72">
        <f t="shared" si="17"/>
        <v>1549.711</v>
      </c>
      <c r="R21" s="72">
        <f t="shared" si="17"/>
        <v>1752.439</v>
      </c>
      <c r="S21" s="72">
        <f t="shared" si="17"/>
        <v>2044.415</v>
      </c>
      <c r="T21" s="72">
        <f t="shared" si="17"/>
        <v>2193.866</v>
      </c>
      <c r="U21" s="73">
        <f t="shared" si="17"/>
        <v>1883.315</v>
      </c>
      <c r="V21" s="73">
        <f>+SUM(V$6:V6)</f>
        <v>2123.098</v>
      </c>
      <c r="W21" s="73">
        <f>+SUM(W$6:W6)</f>
        <v>2236.402</v>
      </c>
      <c r="X21" s="73">
        <f>+SUM(X$6:X6)</f>
        <v>2607.319661</v>
      </c>
      <c r="Y21" s="73">
        <f>+SUM(Y$6:Y6)</f>
        <v>4619.66084</v>
      </c>
      <c r="Z21" s="73">
        <f>+SUM(Z$6:Z6)</f>
        <v>4997.279724</v>
      </c>
      <c r="AA21" s="73">
        <f>+SUM(AA$6:AA6)</f>
        <v>5133.048881</v>
      </c>
      <c r="AB21" s="73">
        <f>+SUM(AB$6:AB6)</f>
        <v>6564.559792999999</v>
      </c>
      <c r="AC21" s="73">
        <f>+SUM(AC$6:AC6)</f>
        <v>10632.207041</v>
      </c>
      <c r="AD21" s="73">
        <f>+SUM(AD$6:AD6)</f>
        <v>7884.493524000001</v>
      </c>
      <c r="AE21" s="73">
        <f>+SUM(AE$6:AE6)</f>
        <v>7828.748058000001</v>
      </c>
      <c r="AF21" s="73">
        <f>+SUM(AF$6:AF6)</f>
        <v>9551.084639</v>
      </c>
      <c r="AG21" s="73">
        <f>+SUM(AG$6:AG6)</f>
        <v>10348.187166</v>
      </c>
      <c r="AH21" s="73">
        <f>+SUM(AH$6:AH6)</f>
        <v>12263.324263</v>
      </c>
      <c r="AI21" s="73">
        <f>+SUM(AI$6:AI6)</f>
        <v>13056.096762</v>
      </c>
      <c r="AJ21" s="73">
        <f>+SUM(AJ$6:AJ6)</f>
        <v>12910.127484999999</v>
      </c>
      <c r="AK21" s="73">
        <f>+SUM(AK$6:AK6)</f>
        <v>9956.568792</v>
      </c>
      <c r="AL21" s="73">
        <f>+SUM(AL$6:AL6)</f>
        <v>11738.727563999999</v>
      </c>
      <c r="AM21" s="73">
        <f>+SUM(AM$6:AM6)</f>
        <v>13080.096762</v>
      </c>
      <c r="AN21" s="73">
        <f>+SUM(AN$6:AN6)</f>
        <v>13874.826012</v>
      </c>
      <c r="AO21" s="73">
        <f>+SUM(AO$6:AO6)</f>
        <v>14694.070409</v>
      </c>
      <c r="AP21" s="53"/>
      <c r="AQ21" s="74">
        <f aca="true" t="shared" si="18" ref="AQ21:AV32">100*D21/C21-100</f>
        <v>8.645884072089615</v>
      </c>
      <c r="AR21" s="74">
        <f t="shared" si="18"/>
        <v>7.173279533736832</v>
      </c>
      <c r="AS21" s="74">
        <f t="shared" si="18"/>
        <v>13.218991842710707</v>
      </c>
      <c r="AT21" s="74">
        <f t="shared" si="18"/>
        <v>23.42508775170886</v>
      </c>
      <c r="AU21" s="74">
        <f t="shared" si="18"/>
        <v>-6.256548420895086</v>
      </c>
      <c r="AV21" s="74">
        <f t="shared" si="18"/>
        <v>5.1189525786364385</v>
      </c>
      <c r="AW21" s="74">
        <f aca="true" t="shared" si="19" ref="AW21:BC21">IF(J21=0,0,100*J21/I21-100)</f>
        <v>37.5387326082994</v>
      </c>
      <c r="AX21" s="74">
        <f t="shared" si="19"/>
        <v>-14.792159028161237</v>
      </c>
      <c r="AY21" s="74">
        <f t="shared" si="19"/>
        <v>32.82168394558016</v>
      </c>
      <c r="AZ21" s="74">
        <f t="shared" si="19"/>
        <v>4.221917554242538</v>
      </c>
      <c r="BA21" s="74">
        <f t="shared" si="19"/>
        <v>14.49720568394504</v>
      </c>
      <c r="BB21" s="73">
        <f t="shared" si="19"/>
        <v>4.171477635129605</v>
      </c>
      <c r="BC21" s="73">
        <f t="shared" si="19"/>
        <v>3.047696349750737</v>
      </c>
      <c r="BD21" s="73">
        <f aca="true" t="shared" si="20" ref="BD21:BI23">IF(R21=0,0,100*R21/Q21-100)</f>
        <v>13.08166490397241</v>
      </c>
      <c r="BE21" s="73">
        <f t="shared" si="20"/>
        <v>16.661122013376783</v>
      </c>
      <c r="BF21" s="73">
        <f t="shared" si="20"/>
        <v>7.310208543764361</v>
      </c>
      <c r="BG21" s="73">
        <f t="shared" si="20"/>
        <v>-14.155422436921853</v>
      </c>
      <c r="BH21" s="73">
        <f t="shared" si="20"/>
        <v>12.731964647443462</v>
      </c>
      <c r="BI21" s="73">
        <f t="shared" si="20"/>
        <v>5.336729628118917</v>
      </c>
      <c r="BJ21" s="75">
        <f aca="true" t="shared" si="21" ref="BJ21:BJ32">+X21/W21*100-100</f>
        <v>16.585464554225936</v>
      </c>
      <c r="BK21" s="75">
        <f aca="true" t="shared" si="22" ref="BK21:BK32">+Y21/X21*100-100</f>
        <v>77.18045505123047</v>
      </c>
      <c r="BL21" s="75">
        <f>+Z21/Y21*100-100</f>
        <v>8.174168993756709</v>
      </c>
      <c r="BM21" s="75">
        <f aca="true" t="shared" si="23" ref="BM21:BR32">+AA21/Z21*100-100</f>
        <v>2.716861262497531</v>
      </c>
      <c r="BN21" s="75">
        <f t="shared" si="23"/>
        <v>27.888121566477636</v>
      </c>
      <c r="BO21" s="75">
        <f t="shared" si="23"/>
        <v>61.96374739913958</v>
      </c>
      <c r="BP21" s="75">
        <f t="shared" si="23"/>
        <v>-25.843303336778945</v>
      </c>
      <c r="BQ21" s="75">
        <f t="shared" si="23"/>
        <v>-0.7070265937858125</v>
      </c>
      <c r="BR21" s="75">
        <f t="shared" si="23"/>
        <v>22.000153386466252</v>
      </c>
      <c r="BS21" s="75">
        <f aca="true" t="shared" si="24" ref="BS21:BZ23">+AG21/AF21*100-100</f>
        <v>8.345675461247467</v>
      </c>
      <c r="BT21" s="75">
        <f t="shared" si="24"/>
        <v>18.50698162178952</v>
      </c>
      <c r="BU21" s="75">
        <f t="shared" si="24"/>
        <v>6.46458074497707</v>
      </c>
      <c r="BV21" s="75">
        <f t="shared" si="24"/>
        <v>-1.1180162008667622</v>
      </c>
      <c r="BW21" s="75">
        <f t="shared" si="24"/>
        <v>-22.877842968101405</v>
      </c>
      <c r="BX21" s="75">
        <f aca="true" t="shared" si="25" ref="BX21:BX32">+AL21/AK21*100-100</f>
        <v>17.89932665791396</v>
      </c>
      <c r="BY21" s="75">
        <f aca="true" t="shared" si="26" ref="BY21:BY32">+AM21/AL21*100-100</f>
        <v>11.42687050778548</v>
      </c>
      <c r="BZ21" s="75">
        <f aca="true" t="shared" si="27" ref="BZ21:BZ32">+AN21/AM21*100-100</f>
        <v>6.075866749769233</v>
      </c>
      <c r="CA21" s="75">
        <f>+AO21/AN21*100-100</f>
        <v>5.904538163516108</v>
      </c>
      <c r="CB21" s="42" t="s">
        <v>48</v>
      </c>
      <c r="CC21" s="23"/>
      <c r="CF21" s="6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2:105" ht="31.5" customHeight="1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1251.6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2442.118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</v>
      </c>
      <c r="S22" s="32">
        <f>IF(S7=0,0,SUM(S$6:S7))</f>
        <v>3901.506</v>
      </c>
      <c r="T22" s="32">
        <f>IF(T7=0,0,SUM(T$6:T7))</f>
        <v>4257.718</v>
      </c>
      <c r="U22" s="52">
        <f>IF(U7=0,0,SUM(U$6:U7))</f>
        <v>4077.79</v>
      </c>
      <c r="V22" s="52">
        <f>+SUM(V$6:V7)</f>
        <v>4386.516</v>
      </c>
      <c r="W22" s="52">
        <f>+SUM(W$6:W7)</f>
        <v>4752.174</v>
      </c>
      <c r="X22" s="52">
        <f>+SUM(X$6:X7)</f>
        <v>4991.092615</v>
      </c>
      <c r="Y22" s="52">
        <f>+SUM(Y$6:Y7)</f>
        <v>8284.163883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22895.915972</v>
      </c>
      <c r="AL22" s="52">
        <f>+SUM(AL$6:AL7)</f>
        <v>24382.336577000002</v>
      </c>
      <c r="AM22" s="52">
        <f>+SUM(AM$6:AM7)</f>
        <v>26907.229417</v>
      </c>
      <c r="AN22" s="52">
        <f>+SUM(AN$6:AN7)</f>
        <v>28197.869054</v>
      </c>
      <c r="AO22" s="52">
        <f>+SUM(AO$6:AO7)</f>
        <v>29299.282062</v>
      </c>
      <c r="AP22" s="53"/>
      <c r="AQ22" s="54">
        <f>IF(AQ7=0,0,SUM(AQ$6:AQ7))</f>
        <v>42.435838409989145</v>
      </c>
      <c r="AR22" s="54">
        <f>IF(AR7=0,0,SUM(AR$6:AR7))</f>
        <v>5.515551596145414</v>
      </c>
      <c r="AS22" s="54">
        <f>IF(AS7=0,0,SUM(AS$6:AS7))</f>
        <v>62.078684455502</v>
      </c>
      <c r="AT22" s="54">
        <f>IF(AT7=0,0,SUM(AT$6:AT7))</f>
        <v>5.9230061530410865</v>
      </c>
      <c r="AU22" s="54">
        <f>IF(AU7=0,0,SUM(AU$6:AU7))</f>
        <v>19.964686944466223</v>
      </c>
      <c r="AV22" s="54">
        <f>IF(AV7=0,0,SUM(AV$6:AV7))</f>
        <v>5.071775223766778</v>
      </c>
      <c r="AW22" s="54">
        <f>IF(AW7=0,0,SUM(AW$6:AW7))</f>
        <v>88.72152314597511</v>
      </c>
      <c r="AX22" s="54">
        <f>IF(AX7=0,0,SUM(AX$6:AX7))</f>
        <v>-14.57806229834857</v>
      </c>
      <c r="AY22" s="54">
        <f>IF(AY7=0,0,SUM(AY$6:AY7))</f>
        <v>37.12805310125597</v>
      </c>
      <c r="AZ22" s="54">
        <f>IF(AZ7=0,0,SUM(AZ$6:AZ7))</f>
        <v>9.652002164868634</v>
      </c>
      <c r="BA22" s="54">
        <f>IF(BA7=0,0,SUM(BA$6:BA7))</f>
        <v>18.315961241719947</v>
      </c>
      <c r="BB22" s="52">
        <f>IF(BB7=0,0,SUM(BB$6:BB7))</f>
        <v>12.228549136378348</v>
      </c>
      <c r="BC22" s="52">
        <f aca="true" t="shared" si="28" ref="BC22:BC32">IF(P22=0,0,100*P22/O22-100)</f>
        <v>2.6274324172705974</v>
      </c>
      <c r="BD22" s="52">
        <f t="shared" si="20"/>
        <v>13.931401735921852</v>
      </c>
      <c r="BE22" s="52">
        <f t="shared" si="20"/>
        <v>10.452439561248411</v>
      </c>
      <c r="BF22" s="52">
        <f t="shared" si="20"/>
        <v>9.13011539646486</v>
      </c>
      <c r="BG22" s="52">
        <f t="shared" si="20"/>
        <v>-4.225925718894487</v>
      </c>
      <c r="BH22" s="52">
        <f t="shared" si="20"/>
        <v>7.570914637585545</v>
      </c>
      <c r="BI22" s="52">
        <f t="shared" si="20"/>
        <v>8.335955003925676</v>
      </c>
      <c r="BJ22" s="62">
        <f t="shared" si="21"/>
        <v>5.027564542039073</v>
      </c>
      <c r="BK22" s="62">
        <f t="shared" si="22"/>
        <v>65.97896536928917</v>
      </c>
      <c r="BL22" s="62">
        <f aca="true" t="shared" si="29" ref="BL22:BL32">+Z22/Y22*100-100</f>
        <v>28.546720301525454</v>
      </c>
      <c r="BM22" s="62">
        <f t="shared" si="23"/>
        <v>5.092291443712526</v>
      </c>
      <c r="BN22" s="62">
        <f t="shared" si="23"/>
        <v>27.076489752554366</v>
      </c>
      <c r="BO22" s="62">
        <f t="shared" si="23"/>
        <v>52.65681367363973</v>
      </c>
      <c r="BP22" s="62">
        <f t="shared" si="23"/>
        <v>-24.82943548513586</v>
      </c>
      <c r="BQ22" s="62">
        <f t="shared" si="23"/>
        <v>-1.3947851385818382</v>
      </c>
      <c r="BR22" s="62">
        <f t="shared" si="23"/>
        <v>21.863212545579586</v>
      </c>
      <c r="BS22" s="62">
        <f t="shared" si="24"/>
        <v>12.676948508333496</v>
      </c>
      <c r="BT22" s="62">
        <f t="shared" si="24"/>
        <v>15.035682479499826</v>
      </c>
      <c r="BU22" s="62">
        <f t="shared" si="24"/>
        <v>5.29315072048621</v>
      </c>
      <c r="BV22" s="62">
        <f t="shared" si="24"/>
        <v>-3.7640017916915554</v>
      </c>
      <c r="BW22" s="62">
        <f t="shared" si="24"/>
        <v>-11.106413218966964</v>
      </c>
      <c r="BX22" s="62">
        <f t="shared" si="25"/>
        <v>6.492077481494007</v>
      </c>
      <c r="BY22" s="62">
        <f t="shared" si="26"/>
        <v>10.355417874026656</v>
      </c>
      <c r="BZ22" s="62">
        <f t="shared" si="27"/>
        <v>4.796627764970012</v>
      </c>
      <c r="CA22" s="62">
        <f>+AO22/AN22*100-100</f>
        <v>3.9060150463524366</v>
      </c>
      <c r="CB22" s="47" t="s">
        <v>37</v>
      </c>
      <c r="CC22" s="29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5"/>
      <c r="CS22" s="5"/>
      <c r="CT22" s="5"/>
      <c r="CU22" s="5"/>
      <c r="CV22" s="5"/>
      <c r="CW22" s="5"/>
      <c r="CX22" s="5"/>
      <c r="CY22" s="5"/>
      <c r="CZ22" s="5"/>
      <c r="DA22" s="5"/>
    </row>
    <row r="23" spans="2:105" ht="31.5" customHeight="1">
      <c r="B23" s="49" t="s">
        <v>23</v>
      </c>
      <c r="C23" s="32">
        <f>SUM(C$6:C8)</f>
        <v>1021.4000000000001</v>
      </c>
      <c r="D23" s="32">
        <f>SUM(D$6:D8)</f>
        <v>1303.6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</v>
      </c>
      <c r="K23" s="32">
        <f>IF(K8=0,0,SUM(K$6:K8))</f>
        <v>2803.273</v>
      </c>
      <c r="L23" s="32">
        <f>IF(L8=0,0,SUM(L$6:L8))</f>
        <v>2994.275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</v>
      </c>
      <c r="R23" s="32">
        <f>IF(R8=0,0,SUM(R$6:R8))</f>
        <v>5541.412</v>
      </c>
      <c r="S23" s="32">
        <f>IF(S8=0,0,SUM(S$6:S8))</f>
        <v>6077.7919999999995</v>
      </c>
      <c r="T23" s="32">
        <f>IF(T8=0,0,SUM(T$6:T8))</f>
        <v>6735.189</v>
      </c>
      <c r="U23" s="52">
        <f>IF(U8=0,0,SUM(U$6:U8))</f>
        <v>6480.032999999999</v>
      </c>
      <c r="V23" s="52">
        <f>+SUM(V$6:V8)</f>
        <v>6703.432999999999</v>
      </c>
      <c r="W23" s="52">
        <f>+SUM(W$6:W8)</f>
        <v>7298.276</v>
      </c>
      <c r="X23" s="52">
        <f>+SUM(X$6:X8)</f>
        <v>7910.036136</v>
      </c>
      <c r="Y23" s="52">
        <f>+SUM(Y$6:Y8)</f>
        <v>13502.20606</v>
      </c>
      <c r="Z23" s="52">
        <f>+SUM(Z$6:Z8)</f>
        <v>17240.880194</v>
      </c>
      <c r="AA23" s="52">
        <f>+SUM(AA$6:AA8)</f>
        <v>18602.401819</v>
      </c>
      <c r="AB23" s="52">
        <f>+SUM(AB$6:AB8)</f>
        <v>23179.363021999998</v>
      </c>
      <c r="AC23" s="52">
        <f>+SUM(AC$6:AC8)</f>
        <v>33138.693395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42195.666836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43245.483335</v>
      </c>
      <c r="AN23" s="52">
        <f>+SUM(AN$6:AN8)</f>
        <v>44533.746337</v>
      </c>
      <c r="AO23" s="52">
        <f>+SUM(AO$6:AO8)</f>
        <v>42672.545748</v>
      </c>
      <c r="AP23" s="53"/>
      <c r="AQ23" s="54">
        <f t="shared" si="18"/>
        <v>27.62874485999606</v>
      </c>
      <c r="AR23" s="54">
        <f t="shared" si="18"/>
        <v>4.173059220619834</v>
      </c>
      <c r="AS23" s="54">
        <f t="shared" si="18"/>
        <v>36.60530191458025</v>
      </c>
      <c r="AT23" s="54">
        <f t="shared" si="18"/>
        <v>-4.026737103121121</v>
      </c>
      <c r="AU23" s="54">
        <f t="shared" si="18"/>
        <v>5.501628847449993</v>
      </c>
      <c r="AV23" s="54">
        <f t="shared" si="18"/>
        <v>5.868658200730323</v>
      </c>
      <c r="AW23" s="54">
        <f aca="true" t="shared" si="30" ref="AW23:BB32">IF(J23=0,0,100*J23/I23-100)</f>
        <v>40.94972052992455</v>
      </c>
      <c r="AX23" s="54">
        <f t="shared" si="30"/>
        <v>0.013129235560953134</v>
      </c>
      <c r="AY23" s="54">
        <f t="shared" si="30"/>
        <v>6.813535463724008</v>
      </c>
      <c r="AZ23" s="54">
        <f t="shared" si="30"/>
        <v>12.837464828714786</v>
      </c>
      <c r="BA23" s="54">
        <f t="shared" si="30"/>
        <v>5.071116867495562</v>
      </c>
      <c r="BB23" s="52">
        <f t="shared" si="30"/>
        <v>3.4723380281690055</v>
      </c>
      <c r="BC23" s="52">
        <f t="shared" si="28"/>
        <v>4.167732928825245</v>
      </c>
      <c r="BD23" s="52">
        <f t="shared" si="20"/>
        <v>16.505335278518714</v>
      </c>
      <c r="BE23" s="52">
        <f t="shared" si="20"/>
        <v>9.679482413507586</v>
      </c>
      <c r="BF23" s="52">
        <f t="shared" si="20"/>
        <v>10.816378711216188</v>
      </c>
      <c r="BG23" s="52">
        <f t="shared" si="20"/>
        <v>-3.78840148361094</v>
      </c>
      <c r="BH23" s="52">
        <f t="shared" si="20"/>
        <v>3.4475133074167985</v>
      </c>
      <c r="BI23" s="52">
        <f t="shared" si="20"/>
        <v>8.873706949856896</v>
      </c>
      <c r="BJ23" s="62">
        <f t="shared" si="21"/>
        <v>8.38225542580193</v>
      </c>
      <c r="BK23" s="62">
        <f t="shared" si="22"/>
        <v>70.69714762172865</v>
      </c>
      <c r="BL23" s="62">
        <f t="shared" si="29"/>
        <v>27.68935770485494</v>
      </c>
      <c r="BM23" s="62">
        <f t="shared" si="23"/>
        <v>7.8970540348271925</v>
      </c>
      <c r="BN23" s="62">
        <f t="shared" si="23"/>
        <v>24.604141161627922</v>
      </c>
      <c r="BO23" s="62">
        <f t="shared" si="23"/>
        <v>42.96636781410862</v>
      </c>
      <c r="BP23" s="62">
        <f t="shared" si="23"/>
        <v>-26.143453674329763</v>
      </c>
      <c r="BQ23" s="62">
        <f t="shared" si="23"/>
        <v>6.142487448810144</v>
      </c>
      <c r="BR23" s="62">
        <f t="shared" si="23"/>
        <v>20.951277022626286</v>
      </c>
      <c r="BS23" s="62">
        <f t="shared" si="24"/>
        <v>12.35933790859265</v>
      </c>
      <c r="BT23" s="62">
        <f t="shared" si="24"/>
        <v>11.839885503789006</v>
      </c>
      <c r="BU23" s="62">
        <f t="shared" si="24"/>
        <v>6.8655866015547815</v>
      </c>
      <c r="BV23" s="62">
        <f t="shared" si="24"/>
        <v>-7.638548046952835</v>
      </c>
      <c r="BW23" s="62">
        <f t="shared" si="24"/>
        <v>-6.908513904368249</v>
      </c>
      <c r="BX23" s="62">
        <f t="shared" si="25"/>
        <v>8.75917153650822</v>
      </c>
      <c r="BY23" s="62">
        <f t="shared" si="26"/>
        <v>9.598925184667365</v>
      </c>
      <c r="BZ23" s="62">
        <f t="shared" si="27"/>
        <v>2.9789538759932555</v>
      </c>
      <c r="CA23" s="62">
        <f>+AO23/AN23*100-100</f>
        <v>-4.179303880961967</v>
      </c>
      <c r="CB23" s="47" t="s">
        <v>38</v>
      </c>
      <c r="CC23" s="29"/>
      <c r="CF23" s="6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2:105" ht="31.5" customHeight="1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</v>
      </c>
      <c r="M24" s="32">
        <f>IF(M9=0,0,SUM(M$6:M9))</f>
        <v>4262.353999999999</v>
      </c>
      <c r="N24" s="32">
        <f>IF(N9=0,0,SUM(N$6:N9))</f>
        <v>4607.9</v>
      </c>
      <c r="O24" s="32">
        <f>IF(O9=0,0,SUM(O$6:O9))</f>
        <v>4930.766</v>
      </c>
      <c r="P24" s="32">
        <f>IF(P9=0,0,SUM(P$6:P9))</f>
        <v>5059.157000000001</v>
      </c>
      <c r="Q24" s="32">
        <f>IF(Q9=0,0,SUM(Q$6:Q9))</f>
        <v>6617.102000000001</v>
      </c>
      <c r="R24" s="32">
        <f>IF(R9=0,0,SUM(R$6:R9))</f>
        <v>7368.926</v>
      </c>
      <c r="S24" s="32">
        <f>IF(S9=0,0,SUM(S$6:S9))</f>
        <v>8104.120999999999</v>
      </c>
      <c r="T24" s="32">
        <f>IF(T9=0,0,SUM(T$6:T9))</f>
        <v>8652.471</v>
      </c>
      <c r="U24" s="52">
        <f>IF(U9=0,0,SUM(U$6:U9))</f>
        <v>8433.036</v>
      </c>
      <c r="V24" s="52">
        <f>+SUM(V$6:V9)</f>
        <v>9142.034</v>
      </c>
      <c r="W24" s="52">
        <f>+SUM(W$6:W9)</f>
        <v>9914.326000000001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</v>
      </c>
      <c r="AD24" s="52">
        <f>+SUM(AD$6:AD9)</f>
        <v>32036.790722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59874.499326</v>
      </c>
      <c r="AO24" s="52"/>
      <c r="AP24" s="53"/>
      <c r="AQ24" s="54">
        <f t="shared" si="18"/>
        <v>27.528971962616794</v>
      </c>
      <c r="AR24" s="54">
        <f t="shared" si="18"/>
        <v>7.961540716421425</v>
      </c>
      <c r="AS24" s="54">
        <f t="shared" si="18"/>
        <v>33.98859625305457</v>
      </c>
      <c r="AT24" s="54">
        <f t="shared" si="18"/>
        <v>-4.741833508956788</v>
      </c>
      <c r="AU24" s="54">
        <f t="shared" si="18"/>
        <v>4.6913291354663045</v>
      </c>
      <c r="AV24" s="54">
        <f t="shared" si="18"/>
        <v>9.256644037282612</v>
      </c>
      <c r="AW24" s="54">
        <f t="shared" si="30"/>
        <v>41.752466114177736</v>
      </c>
      <c r="AX24" s="54">
        <f t="shared" si="30"/>
        <v>-0.7954488799322093</v>
      </c>
      <c r="AY24" s="54">
        <f t="shared" si="30"/>
        <v>2.2711907265906035</v>
      </c>
      <c r="AZ24" s="54">
        <f t="shared" si="30"/>
        <v>10.238586456263434</v>
      </c>
      <c r="BA24" s="54">
        <f t="shared" si="30"/>
        <v>8.106928706531647</v>
      </c>
      <c r="BB24" s="52">
        <f t="shared" si="30"/>
        <v>7.006792682132868</v>
      </c>
      <c r="BC24" s="52">
        <f t="shared" si="28"/>
        <v>2.6038753410727935</v>
      </c>
      <c r="BD24" s="52">
        <f aca="true" t="shared" si="31" ref="BD24:BD32">IF(R24=0,0,100*R24/Q24-100)</f>
        <v>11.361831810964986</v>
      </c>
      <c r="BE24" s="52">
        <f aca="true" t="shared" si="32" ref="BE24:BE32">IF(S24=0,0,100*S24/R24-100)</f>
        <v>9.976962721568896</v>
      </c>
      <c r="BF24" s="52">
        <f aca="true" t="shared" si="33" ref="BF24:BF32">IF(T24=0,0,100*T24/S24-100)</f>
        <v>6.766310621472712</v>
      </c>
      <c r="BG24" s="52">
        <f aca="true" t="shared" si="34" ref="BG24:BG32">IF(U24=0,0,100*U24/T24-100)</f>
        <v>-2.5360963359484288</v>
      </c>
      <c r="BH24" s="52">
        <f aca="true" t="shared" si="35" ref="BH24:BH32">IF(V24=0,0,100*V24/U24-100)</f>
        <v>8.407387327648067</v>
      </c>
      <c r="BI24" s="52">
        <f aca="true" t="shared" si="36" ref="BI24:BI32">IF(W24=0,0,100*W24/V24-100)</f>
        <v>8.447704307378444</v>
      </c>
      <c r="BJ24" s="62">
        <f t="shared" si="21"/>
        <v>7.449503455908129</v>
      </c>
      <c r="BK24" s="62">
        <f t="shared" si="22"/>
        <v>74.36265631545436</v>
      </c>
      <c r="BL24" s="62">
        <f t="shared" si="29"/>
        <v>25.811189443332538</v>
      </c>
      <c r="BM24" s="62">
        <f t="shared" si="23"/>
        <v>7.229573945165953</v>
      </c>
      <c r="BN24" s="62">
        <f t="shared" si="23"/>
        <v>25.676656546047028</v>
      </c>
      <c r="BO24" s="62">
        <f t="shared" si="23"/>
        <v>41.31113619229231</v>
      </c>
      <c r="BP24" s="62">
        <f t="shared" si="23"/>
        <v>-28.01150997472294</v>
      </c>
      <c r="BQ24" s="62">
        <f t="shared" si="23"/>
        <v>10.418303143916276</v>
      </c>
      <c r="BR24" s="62">
        <f t="shared" si="23"/>
        <v>22.389261128211203</v>
      </c>
      <c r="BS24" s="62">
        <f aca="true" t="shared" si="37" ref="BS24:BT32">+AG24/AF24*100-100</f>
        <v>10.71825383331155</v>
      </c>
      <c r="BT24" s="62">
        <f t="shared" si="37"/>
        <v>10.430442103936642</v>
      </c>
      <c r="BU24" s="62">
        <f aca="true" t="shared" si="38" ref="BU24:BU32">+AI24/AH24*100-100</f>
        <v>6.556156646693154</v>
      </c>
      <c r="BV24" s="62">
        <f aca="true" t="shared" si="39" ref="BV24:BW32">+AJ24/AI24*100-100</f>
        <v>-6.168487785020503</v>
      </c>
      <c r="BW24" s="62">
        <f aca="true" t="shared" si="40" ref="BW24:BW31">+AK24/AJ24*100-100</f>
        <v>-7.7700170819767465</v>
      </c>
      <c r="BX24" s="62">
        <f t="shared" si="25"/>
        <v>8.327132380313913</v>
      </c>
      <c r="BY24" s="62">
        <f t="shared" si="26"/>
        <v>9.262645108717905</v>
      </c>
      <c r="BZ24" s="62">
        <f t="shared" si="27"/>
        <v>3.6315805833040145</v>
      </c>
      <c r="CA24" s="62"/>
      <c r="CB24" s="47" t="s">
        <v>39</v>
      </c>
      <c r="CC24" s="29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2:105" ht="31.5" customHeight="1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</v>
      </c>
      <c r="I25" s="32">
        <f>SUM(I$6:I10)</f>
        <v>3503.092</v>
      </c>
      <c r="J25" s="32">
        <f>IF(J10=0,0,SUM(J$6:J10))</f>
        <v>4636.073</v>
      </c>
      <c r="K25" s="32">
        <f>IF(K10=0,0,SUM(K$6:K10))</f>
        <v>4481.135</v>
      </c>
      <c r="L25" s="32">
        <f>IF(L10=0,0,SUM(L$6:L10))</f>
        <v>4786.881</v>
      </c>
      <c r="M25" s="32">
        <f>IF(M10=0,0,SUM(M$6:M10))</f>
        <v>5320.931999999999</v>
      </c>
      <c r="N25" s="32">
        <f>IF(N10=0,0,SUM(N$6:N10))</f>
        <v>5855.2</v>
      </c>
      <c r="O25" s="32">
        <f>IF(O10=0,0,SUM(O$6:O10))</f>
        <v>6269.170999999999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10658.631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13653.219301</v>
      </c>
      <c r="Y25" s="52">
        <f>+SUM(Y$6:Y10)</f>
        <v>23744.730659</v>
      </c>
      <c r="Z25" s="52">
        <f>+SUM(Z$6:Z10)</f>
        <v>29346.238289</v>
      </c>
      <c r="AA25" s="52">
        <f>+SUM(AA$6:AA10)</f>
        <v>32100.035327</v>
      </c>
      <c r="AB25" s="52">
        <f>+SUM(AB$6:AB10)</f>
        <v>40640.295069</v>
      </c>
      <c r="AC25" s="52">
        <f>+SUM(AC$6:AC10)</f>
        <v>56980.625598</v>
      </c>
      <c r="AD25" s="52">
        <f>+SUM(AD$6:AD10)</f>
        <v>39383.19825</v>
      </c>
      <c r="AE25" s="52">
        <f>+SUM(AE$6:AE10)</f>
        <v>45174.43881400001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67076.36097699999</v>
      </c>
      <c r="AI25" s="52">
        <f>+SUM(AI$6:AI10)</f>
        <v>70865.706705</v>
      </c>
      <c r="AJ25" s="52">
        <f>+SUM(AJ$6:AJ10)</f>
        <v>64533.93468299999</v>
      </c>
      <c r="AK25" s="52">
        <f>+SUM(AK$6:AK10)</f>
        <v>61450.62248299999</v>
      </c>
      <c r="AL25" s="52">
        <f>+SUM(AL$6:AL10)</f>
        <v>67092.138424</v>
      </c>
      <c r="AM25" s="52">
        <f>+SUM(AM$6:AM10)</f>
        <v>72942.954252</v>
      </c>
      <c r="AN25" s="52">
        <f>+SUM(AN$6:AN10)</f>
        <v>76729.611056</v>
      </c>
      <c r="AO25" s="52"/>
      <c r="AP25" s="53"/>
      <c r="AQ25" s="54">
        <f t="shared" si="18"/>
        <v>29.924010295379333</v>
      </c>
      <c r="AR25" s="54">
        <f t="shared" si="18"/>
        <v>6.928918447243063</v>
      </c>
      <c r="AS25" s="54">
        <f t="shared" si="18"/>
        <v>32.681958535509466</v>
      </c>
      <c r="AT25" s="54">
        <f t="shared" si="18"/>
        <v>0.9109345390471901</v>
      </c>
      <c r="AU25" s="54">
        <f t="shared" si="18"/>
        <v>1.718611010443766</v>
      </c>
      <c r="AV25" s="54">
        <f t="shared" si="18"/>
        <v>13.461755841766632</v>
      </c>
      <c r="AW25" s="54">
        <f t="shared" si="30"/>
        <v>32.34231359039387</v>
      </c>
      <c r="AX25" s="54">
        <f t="shared" si="30"/>
        <v>-3.342009498124824</v>
      </c>
      <c r="AY25" s="54">
        <f t="shared" si="30"/>
        <v>6.8229589155426</v>
      </c>
      <c r="AZ25" s="54">
        <f t="shared" si="30"/>
        <v>11.156554758724894</v>
      </c>
      <c r="BA25" s="54">
        <f t="shared" si="30"/>
        <v>10.040872538871028</v>
      </c>
      <c r="BB25" s="52">
        <f t="shared" si="30"/>
        <v>7.070142779068178</v>
      </c>
      <c r="BC25" s="52">
        <f t="shared" si="28"/>
        <v>0.15209347455990496</v>
      </c>
      <c r="BD25" s="52">
        <f t="shared" si="31"/>
        <v>10.734039027921114</v>
      </c>
      <c r="BE25" s="52">
        <f t="shared" si="32"/>
        <v>14.490594145397338</v>
      </c>
      <c r="BF25" s="52">
        <f t="shared" si="33"/>
        <v>7.527196297929166</v>
      </c>
      <c r="BG25" s="52">
        <f t="shared" si="34"/>
        <v>-3.719410275199138</v>
      </c>
      <c r="BH25" s="52">
        <f t="shared" si="35"/>
        <v>7.708213184225997</v>
      </c>
      <c r="BI25" s="52">
        <f t="shared" si="36"/>
        <v>11.487461783183463</v>
      </c>
      <c r="BJ25" s="62">
        <f t="shared" si="21"/>
        <v>6.674051361953289</v>
      </c>
      <c r="BK25" s="62">
        <f t="shared" si="22"/>
        <v>73.91305402426863</v>
      </c>
      <c r="BL25" s="62">
        <f t="shared" si="29"/>
        <v>23.590529243913963</v>
      </c>
      <c r="BM25" s="62">
        <f t="shared" si="23"/>
        <v>9.383816115989973</v>
      </c>
      <c r="BN25" s="62">
        <f t="shared" si="23"/>
        <v>26.605141256080202</v>
      </c>
      <c r="BO25" s="62">
        <f t="shared" si="23"/>
        <v>40.20721429619795</v>
      </c>
      <c r="BP25" s="62">
        <f t="shared" si="23"/>
        <v>-30.88317680495537</v>
      </c>
      <c r="BQ25" s="62">
        <f t="shared" si="23"/>
        <v>14.704850853498172</v>
      </c>
      <c r="BR25" s="62">
        <f t="shared" si="23"/>
        <v>20.0633175507011</v>
      </c>
      <c r="BS25" s="62">
        <f t="shared" si="37"/>
        <v>12.59006018563494</v>
      </c>
      <c r="BT25" s="62">
        <f t="shared" si="37"/>
        <v>9.841469979202657</v>
      </c>
      <c r="BU25" s="62">
        <f t="shared" si="38"/>
        <v>5.649301293043237</v>
      </c>
      <c r="BV25" s="62">
        <f t="shared" si="39"/>
        <v>-8.934888702031756</v>
      </c>
      <c r="BW25" s="62">
        <f t="shared" si="40"/>
        <v>-4.777815292288736</v>
      </c>
      <c r="BX25" s="62">
        <f t="shared" si="25"/>
        <v>9.180567605414751</v>
      </c>
      <c r="BY25" s="62">
        <f t="shared" si="26"/>
        <v>8.720568408514254</v>
      </c>
      <c r="BZ25" s="62">
        <f t="shared" si="27"/>
        <v>5.19125780252611</v>
      </c>
      <c r="CA25" s="62"/>
      <c r="CB25" s="47" t="s">
        <v>40</v>
      </c>
      <c r="CC25" s="29"/>
      <c r="CF25" s="6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2:105" ht="31.5" customHeight="1">
      <c r="B26" s="50" t="s">
        <v>26</v>
      </c>
      <c r="C26" s="32">
        <f>SUM(C$6:C11)</f>
        <v>1957.1999999999998</v>
      </c>
      <c r="D26" s="32">
        <f>SUM(D$6:D11)</f>
        <v>2539.7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4232.248</v>
      </c>
      <c r="J26" s="32">
        <f>IF(J11=0,0,SUM(J$6:J11))</f>
        <v>5527.8730000000005</v>
      </c>
      <c r="K26" s="32">
        <f>IF(K11=0,0,SUM(K$6:K11))</f>
        <v>5377.138</v>
      </c>
      <c r="L26" s="32">
        <f>IF(L11=0,0,SUM(L$6:L11))</f>
        <v>5739.667</v>
      </c>
      <c r="M26" s="32">
        <f>IF(M11=0,0,SUM(M$6:M11))</f>
        <v>6283.592999999999</v>
      </c>
      <c r="N26" s="32">
        <f>IF(N11=0,0,SUM(N$6:N11))</f>
        <v>6853.3</v>
      </c>
      <c r="O26" s="32">
        <f>IF(O11=0,0,SUM(O$6:O11))</f>
        <v>7150.552</v>
      </c>
      <c r="P26" s="32">
        <f>IF(P11=0,0,SUM(P$6:P11))</f>
        <v>7657.141000000001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12427.042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</v>
      </c>
      <c r="X26" s="52">
        <f>+SUM(X$6:X11)</f>
        <v>16423.913182</v>
      </c>
      <c r="Y26" s="52">
        <f>+SUM(Y$6:Y11)</f>
        <v>29029.113945</v>
      </c>
      <c r="Z26" s="52">
        <f>+SUM(Z$6:Z11)</f>
        <v>35384.772656</v>
      </c>
      <c r="AA26" s="52">
        <f>+SUM(AA$6:AA11)</f>
        <v>39915.469949000006</v>
      </c>
      <c r="AB26" s="52">
        <f>+SUM(AB$6:AB11)</f>
        <v>49620.542506</v>
      </c>
      <c r="AC26" s="52">
        <f>+SUM(AC$6:AC11)</f>
        <v>68751.259982</v>
      </c>
      <c r="AD26" s="52">
        <f>+SUM(AD$6:AD11)</f>
        <v>47712.891033</v>
      </c>
      <c r="AE26" s="52">
        <f>+SUM(AE$6:AE11)</f>
        <v>54717.34645800001</v>
      </c>
      <c r="AF26" s="52">
        <f>+SUM(AF$6:AF11)</f>
        <v>65587.88348300001</v>
      </c>
      <c r="AG26" s="52">
        <f>+SUM(AG$6:AG11)</f>
        <v>74297.716634</v>
      </c>
      <c r="AH26" s="52">
        <f>+SUM(AH$6:AH11)</f>
        <v>80129.75764599998</v>
      </c>
      <c r="AI26" s="52">
        <f>+SUM(AI$6:AI11)</f>
        <v>84420.656008</v>
      </c>
      <c r="AJ26" s="52">
        <f>+SUM(AJ$6:AJ11)</f>
        <v>77139.99129699999</v>
      </c>
      <c r="AK26" s="52">
        <f>+SUM(AK$6:AK11)</f>
        <v>74916.467282</v>
      </c>
      <c r="AL26" s="52">
        <f>+SUM(AL$6:AL11)</f>
        <v>80764.12199</v>
      </c>
      <c r="AM26" s="52">
        <f>+SUM(AM$6:AM11)</f>
        <v>86600.045411</v>
      </c>
      <c r="AN26" s="52">
        <f>+SUM(AN$6:AN11)</f>
        <v>88364.295686</v>
      </c>
      <c r="AO26" s="52"/>
      <c r="AP26" s="53"/>
      <c r="AQ26" s="54">
        <f t="shared" si="18"/>
        <v>29.76190476190476</v>
      </c>
      <c r="AR26" s="54">
        <f t="shared" si="18"/>
        <v>5.2840886718903874</v>
      </c>
      <c r="AS26" s="54">
        <f t="shared" si="18"/>
        <v>31.9907251580089</v>
      </c>
      <c r="AT26" s="54">
        <f t="shared" si="18"/>
        <v>3.13376590258693</v>
      </c>
      <c r="AU26" s="54">
        <f t="shared" si="18"/>
        <v>-2.0113189922800103</v>
      </c>
      <c r="AV26" s="54">
        <f t="shared" si="18"/>
        <v>18.66038259562785</v>
      </c>
      <c r="AW26" s="54">
        <f t="shared" si="30"/>
        <v>30.61316350081566</v>
      </c>
      <c r="AX26" s="54">
        <f t="shared" si="30"/>
        <v>-2.726817349096123</v>
      </c>
      <c r="AY26" s="54">
        <f t="shared" si="30"/>
        <v>6.742043815873814</v>
      </c>
      <c r="AZ26" s="54">
        <f t="shared" si="30"/>
        <v>9.476612493372855</v>
      </c>
      <c r="BA26" s="54">
        <f t="shared" si="30"/>
        <v>9.06658021931085</v>
      </c>
      <c r="BB26" s="52">
        <f t="shared" si="30"/>
        <v>4.337355726438346</v>
      </c>
      <c r="BC26" s="52">
        <f t="shared" si="28"/>
        <v>7.0846138871516615</v>
      </c>
      <c r="BD26" s="52">
        <f t="shared" si="31"/>
        <v>7.869777824831729</v>
      </c>
      <c r="BE26" s="52">
        <f t="shared" si="32"/>
        <v>15.719317862674103</v>
      </c>
      <c r="BF26" s="52">
        <f t="shared" si="33"/>
        <v>7.2831088846404555</v>
      </c>
      <c r="BG26" s="52">
        <f t="shared" si="34"/>
        <v>-4.134092132554798</v>
      </c>
      <c r="BH26" s="52">
        <f t="shared" si="35"/>
        <v>8.02026922088372</v>
      </c>
      <c r="BI26" s="52">
        <f t="shared" si="36"/>
        <v>11.260484736298423</v>
      </c>
      <c r="BJ26" s="62">
        <f t="shared" si="21"/>
        <v>6.9220143005694865</v>
      </c>
      <c r="BK26" s="62">
        <f t="shared" si="22"/>
        <v>76.74907084150223</v>
      </c>
      <c r="BL26" s="62">
        <f t="shared" si="29"/>
        <v>21.894084411400726</v>
      </c>
      <c r="BM26" s="62">
        <f t="shared" si="23"/>
        <v>12.804087614313843</v>
      </c>
      <c r="BN26" s="62">
        <f t="shared" si="23"/>
        <v>24.314063117383228</v>
      </c>
      <c r="BO26" s="62">
        <f t="shared" si="23"/>
        <v>38.55402724322644</v>
      </c>
      <c r="BP26" s="62">
        <f t="shared" si="23"/>
        <v>-30.600703106398527</v>
      </c>
      <c r="BQ26" s="62">
        <f t="shared" si="23"/>
        <v>14.68042550629653</v>
      </c>
      <c r="BR26" s="62">
        <f t="shared" si="23"/>
        <v>19.8667108854484</v>
      </c>
      <c r="BS26" s="62">
        <f t="shared" si="37"/>
        <v>13.27963747032257</v>
      </c>
      <c r="BT26" s="62">
        <f t="shared" si="37"/>
        <v>7.849556185864188</v>
      </c>
      <c r="BU26" s="62">
        <f t="shared" si="38"/>
        <v>5.354937401603664</v>
      </c>
      <c r="BV26" s="62">
        <f t="shared" si="39"/>
        <v>-8.624269290575143</v>
      </c>
      <c r="BW26" s="62">
        <f t="shared" si="40"/>
        <v>-2.8824530280786576</v>
      </c>
      <c r="BX26" s="62">
        <f t="shared" si="25"/>
        <v>7.805566546522158</v>
      </c>
      <c r="BY26" s="62">
        <f t="shared" si="26"/>
        <v>7.225886045938296</v>
      </c>
      <c r="BZ26" s="62">
        <f t="shared" si="27"/>
        <v>2.0372394340290896</v>
      </c>
      <c r="CA26" s="62"/>
      <c r="CB26" s="47" t="s">
        <v>41</v>
      </c>
      <c r="CC26" s="29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2:105" ht="31.5" customHeight="1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</v>
      </c>
      <c r="I27" s="32">
        <f>SUM(I$6:I12)+0.1</f>
        <v>4879.048</v>
      </c>
      <c r="J27" s="32">
        <f>IF(J12=0,0,SUM(J$6:J12))</f>
        <v>6300.973000000001</v>
      </c>
      <c r="K27" s="32">
        <f>IF(K12=0,0,SUM(K$6:K12))</f>
        <v>6126.138</v>
      </c>
      <c r="L27" s="32">
        <f>IF(L12=0,0,SUM(L$6:L12))</f>
        <v>6521.573</v>
      </c>
      <c r="M27" s="32">
        <f>IF(M12=0,0,SUM(M$6:M12))</f>
        <v>7273.047999999999</v>
      </c>
      <c r="N27" s="32">
        <f>IF(N12=0,0,SUM(N$6:N12))</f>
        <v>8068.9</v>
      </c>
      <c r="O27" s="32">
        <f>IF(O12=0,0,SUM(O$6:O12))</f>
        <v>8332.359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41148.239009</v>
      </c>
      <c r="AA27" s="52">
        <f>+SUM(AA$6:AA12)</f>
        <v>46982.88142800001</v>
      </c>
      <c r="AB27" s="52">
        <f>+SUM(AB$6:AB12)</f>
        <v>58558.284096999996</v>
      </c>
      <c r="AC27" s="52">
        <f>+SUM(AC$6:AC12)</f>
        <v>81346.686845</v>
      </c>
      <c r="AD27" s="52">
        <f>+SUM(AD$6:AD12)</f>
        <v>56768.624704</v>
      </c>
      <c r="AE27" s="52">
        <f>+SUM(AE$6:AE12)</f>
        <v>64282.029003</v>
      </c>
      <c r="AF27" s="52">
        <f>+SUM(AF$6:AF12)</f>
        <v>77447.88775400001</v>
      </c>
      <c r="AG27" s="52">
        <f>+SUM(AG$6:AG12)</f>
        <v>87128.391941</v>
      </c>
      <c r="AH27" s="52">
        <f>+SUM(AH$6:AH12)</f>
        <v>93934.62480999998</v>
      </c>
      <c r="AI27" s="52">
        <f>+SUM(AI$6:AI12)</f>
        <v>98459.676315</v>
      </c>
      <c r="AJ27" s="52">
        <f>+SUM(AJ$6:AJ12)</f>
        <v>88885.87212899998</v>
      </c>
      <c r="AK27" s="52">
        <f>+SUM(AK$6:AK12)</f>
        <v>85202.760215</v>
      </c>
      <c r="AL27" s="52">
        <f>+SUM(AL$6:AL12)</f>
        <v>93943.618027</v>
      </c>
      <c r="AM27" s="52">
        <f>+SUM(AM$6:AM12)</f>
        <v>101371.406109</v>
      </c>
      <c r="AN27" s="52">
        <f>+SUM(AN$6:AN12)</f>
        <v>104296.247478</v>
      </c>
      <c r="AO27" s="52"/>
      <c r="AP27" s="53"/>
      <c r="AQ27" s="54">
        <f t="shared" si="18"/>
        <v>29.89001319841617</v>
      </c>
      <c r="AR27" s="54">
        <f t="shared" si="18"/>
        <v>2.479338842975224</v>
      </c>
      <c r="AS27" s="54">
        <f t="shared" si="18"/>
        <v>31.097964040190362</v>
      </c>
      <c r="AT27" s="54">
        <f t="shared" si="18"/>
        <v>7.568385226270024</v>
      </c>
      <c r="AU27" s="54">
        <f t="shared" si="18"/>
        <v>-3.1025616987367073</v>
      </c>
      <c r="AV27" s="54">
        <f t="shared" si="18"/>
        <v>18.013227316781965</v>
      </c>
      <c r="AW27" s="54">
        <f t="shared" si="30"/>
        <v>29.143492746945725</v>
      </c>
      <c r="AX27" s="54">
        <f t="shared" si="30"/>
        <v>-2.7747301884962923</v>
      </c>
      <c r="AY27" s="54">
        <f t="shared" si="30"/>
        <v>6.4548823418604115</v>
      </c>
      <c r="AZ27" s="54">
        <f t="shared" si="30"/>
        <v>11.522910193598989</v>
      </c>
      <c r="BA27" s="54">
        <f t="shared" si="30"/>
        <v>10.942482436524571</v>
      </c>
      <c r="BB27" s="52">
        <f t="shared" si="30"/>
        <v>3.2651166825713602</v>
      </c>
      <c r="BC27" s="52">
        <f t="shared" si="28"/>
        <v>10.837579129751873</v>
      </c>
      <c r="BD27" s="52">
        <f t="shared" si="31"/>
        <v>7.731937434165999</v>
      </c>
      <c r="BE27" s="52">
        <f t="shared" si="32"/>
        <v>15.200943162196566</v>
      </c>
      <c r="BF27" s="52">
        <f t="shared" si="33"/>
        <v>6.615972894415677</v>
      </c>
      <c r="BG27" s="52">
        <f t="shared" si="34"/>
        <v>-3.2530031718333277</v>
      </c>
      <c r="BH27" s="52">
        <f t="shared" si="35"/>
        <v>7.039343119676062</v>
      </c>
      <c r="BI27" s="52">
        <f t="shared" si="36"/>
        <v>10.873902953520968</v>
      </c>
      <c r="BJ27" s="62">
        <f t="shared" si="21"/>
        <v>9.433367536342146</v>
      </c>
      <c r="BK27" s="62">
        <f t="shared" si="22"/>
        <v>77.49728483982267</v>
      </c>
      <c r="BL27" s="62">
        <f t="shared" si="29"/>
        <v>18.715383180459526</v>
      </c>
      <c r="BM27" s="62">
        <f t="shared" si="23"/>
        <v>14.17956772761005</v>
      </c>
      <c r="BN27" s="62">
        <f t="shared" si="23"/>
        <v>24.637489905209378</v>
      </c>
      <c r="BO27" s="62">
        <f t="shared" si="23"/>
        <v>38.91576247393405</v>
      </c>
      <c r="BP27" s="62">
        <f t="shared" si="23"/>
        <v>-30.213968256422845</v>
      </c>
      <c r="BQ27" s="62">
        <f t="shared" si="23"/>
        <v>13.235135320216045</v>
      </c>
      <c r="BR27" s="62">
        <f t="shared" si="23"/>
        <v>20.4813988531469</v>
      </c>
      <c r="BS27" s="62">
        <f t="shared" si="37"/>
        <v>12.499377927192086</v>
      </c>
      <c r="BT27" s="62">
        <f t="shared" si="37"/>
        <v>7.8117278620371025</v>
      </c>
      <c r="BU27" s="62">
        <f t="shared" si="38"/>
        <v>4.817234873884658</v>
      </c>
      <c r="BV27" s="62">
        <f t="shared" si="39"/>
        <v>-9.723578772868152</v>
      </c>
      <c r="BW27" s="62">
        <f t="shared" si="40"/>
        <v>-4.143641532430138</v>
      </c>
      <c r="BX27" s="62">
        <f t="shared" si="25"/>
        <v>10.258890427896233</v>
      </c>
      <c r="BY27" s="62">
        <f t="shared" si="26"/>
        <v>7.906644685395463</v>
      </c>
      <c r="BZ27" s="62">
        <f t="shared" si="27"/>
        <v>2.8852725647852395</v>
      </c>
      <c r="CA27" s="62"/>
      <c r="CB27" s="47" t="s">
        <v>42</v>
      </c>
      <c r="CC27" s="29"/>
      <c r="CF27" s="6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5"/>
      <c r="CS27" s="5"/>
      <c r="CT27" s="5"/>
      <c r="CU27" s="5"/>
      <c r="CV27" s="5"/>
      <c r="CW27" s="5"/>
      <c r="CX27" s="5"/>
      <c r="CY27" s="5"/>
      <c r="CZ27" s="5"/>
      <c r="DA27" s="5"/>
    </row>
    <row r="28" spans="2:105" ht="31.5" customHeight="1">
      <c r="B28" s="50" t="s">
        <v>28</v>
      </c>
      <c r="C28" s="32">
        <f>SUM(C$6:C13)</f>
        <v>2608.8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</v>
      </c>
      <c r="I28" s="32">
        <f>SUM(I$6:I13)+0.1</f>
        <v>5683.848</v>
      </c>
      <c r="J28" s="32">
        <f>IF(J13=0,0,SUM(J$6:J13))</f>
        <v>7113.817000000001</v>
      </c>
      <c r="K28" s="32">
        <f>IF(K13=0,0,SUM(K$6:K13))</f>
        <v>6948.9529999999995</v>
      </c>
      <c r="L28" s="32">
        <f>IF(L13=0,0,SUM(L$6:L13))</f>
        <v>7506.779</v>
      </c>
      <c r="M28" s="32">
        <f>IF(M13=0,0,SUM(M$6:M13))</f>
        <v>8340.971999999998</v>
      </c>
      <c r="N28" s="32">
        <f>IF(N13=0,0,SUM(N$6:N13))</f>
        <v>9275.4</v>
      </c>
      <c r="O28" s="32">
        <f>IF(O13=0,0,SUM(O$6:O13))</f>
        <v>9453.128</v>
      </c>
      <c r="P28" s="32">
        <f>IF(P13=0,0,SUM(P$6:P13))</f>
        <v>10752.398000000001</v>
      </c>
      <c r="Q28" s="32">
        <f>IF(Q13=0,0,SUM(Q$6:Q13))</f>
        <v>13493.575</v>
      </c>
      <c r="R28" s="32">
        <f>IF(R13=0,0,SUM(R$6:R13))</f>
        <v>14595.816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</v>
      </c>
      <c r="V28" s="52">
        <f>+SUM(V$6:V13)</f>
        <v>18138.432999999997</v>
      </c>
      <c r="W28" s="52">
        <f>+SUM(W$6:W13)</f>
        <v>20423.901</v>
      </c>
      <c r="X28" s="52">
        <f>+SUM(X$6:X13)</f>
        <v>22503.654018</v>
      </c>
      <c r="Y28" s="52">
        <f>+SUM(Y$6:Y13)</f>
        <v>39368.74402700001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67294.973189</v>
      </c>
      <c r="AC28" s="52">
        <f>+SUM(AC$6:AC13)</f>
        <v>92393.516931</v>
      </c>
      <c r="AD28" s="52">
        <f>+SUM(AD$6:AD13)</f>
        <v>64608.533546</v>
      </c>
      <c r="AE28" s="52">
        <f>+SUM(AE$6:AE13)</f>
        <v>72805.480976</v>
      </c>
      <c r="AF28" s="52">
        <f>+SUM(AF$6:AF13)</f>
        <v>88693.012411</v>
      </c>
      <c r="AG28" s="52">
        <f>+SUM(AG$6:AG13)</f>
        <v>99959.786513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</v>
      </c>
      <c r="AN28" s="52">
        <f>+SUM(AN$6:AN13)</f>
        <v>117519.337274</v>
      </c>
      <c r="AO28" s="52"/>
      <c r="AP28" s="53"/>
      <c r="AQ28" s="54">
        <f>IF(AQ13=0,0,SUM(AQ$6:AQ13))</f>
        <v>238.7455123075014</v>
      </c>
      <c r="AR28" s="54">
        <f>IF(AR13=0,0,SUM(AR$6:AR13))</f>
        <v>20.586508008149934</v>
      </c>
      <c r="AS28" s="54">
        <f>IF(AS13=0,0,SUM(AS$6:AS13))</f>
        <v>255.36690893937165</v>
      </c>
      <c r="AT28" s="54">
        <f>IF(AT13=0,0,SUM(AT$6:AT13))</f>
        <v>103.72519388945476</v>
      </c>
      <c r="AU28" s="54">
        <f>IF(AU13=0,0,SUM(AU$6:AU13))</f>
        <v>-46.99845135887446</v>
      </c>
      <c r="AV28" s="54">
        <f>IF(AV13=0,0,SUM(AV$6:AV13))</f>
        <v>188.153379206872</v>
      </c>
      <c r="AW28" s="54">
        <f>IF(AW13=0,0,SUM(AW$6:AW13))</f>
        <v>211.95833988017952</v>
      </c>
      <c r="AX28" s="54">
        <f>IF(AX13=0,0,SUM(AX$6:AX13))</f>
        <v>-20.256071693902342</v>
      </c>
      <c r="AY28" s="54">
        <f>IF(AY13=0,0,SUM(AY$6:AY13))</f>
        <v>78.7294513893705</v>
      </c>
      <c r="AZ28" s="54">
        <f>IF(AZ13=0,0,SUM(AZ$6:AZ13))</f>
        <v>91.24046992138547</v>
      </c>
      <c r="BA28" s="54">
        <f>IF(BA13=0,0,SUM(BA$6:BA13))</f>
        <v>93.53758057284192</v>
      </c>
      <c r="BB28" s="52">
        <f t="shared" si="30"/>
        <v>1.9161222157535036</v>
      </c>
      <c r="BC28" s="52">
        <f t="shared" si="28"/>
        <v>13.744339439812933</v>
      </c>
      <c r="BD28" s="52">
        <f t="shared" si="31"/>
        <v>8.168635813711347</v>
      </c>
      <c r="BE28" s="52">
        <f t="shared" si="32"/>
        <v>14.521949303827896</v>
      </c>
      <c r="BF28" s="52">
        <f t="shared" si="33"/>
        <v>6.36215210476702</v>
      </c>
      <c r="BG28" s="52">
        <f t="shared" si="34"/>
        <v>-4.5172492092158905</v>
      </c>
      <c r="BH28" s="52">
        <f t="shared" si="35"/>
        <v>6.849037718907013</v>
      </c>
      <c r="BI28" s="52">
        <f t="shared" si="36"/>
        <v>12.600140265699935</v>
      </c>
      <c r="BJ28" s="62">
        <f t="shared" si="21"/>
        <v>10.182937226340854</v>
      </c>
      <c r="BK28" s="62">
        <f t="shared" si="22"/>
        <v>74.94378466497096</v>
      </c>
      <c r="BL28" s="62">
        <f t="shared" si="29"/>
        <v>18.624831386470646</v>
      </c>
      <c r="BM28" s="62">
        <f t="shared" si="23"/>
        <v>15.188029130261853</v>
      </c>
      <c r="BN28" s="62">
        <f t="shared" si="23"/>
        <v>25.097349722801667</v>
      </c>
      <c r="BO28" s="62">
        <f t="shared" si="23"/>
        <v>37.296312863532876</v>
      </c>
      <c r="BP28" s="62">
        <f t="shared" si="23"/>
        <v>-30.072438313772594</v>
      </c>
      <c r="BQ28" s="62">
        <f t="shared" si="23"/>
        <v>12.687097168308185</v>
      </c>
      <c r="BR28" s="62">
        <f t="shared" si="23"/>
        <v>21.821889261657716</v>
      </c>
      <c r="BS28" s="62">
        <f t="shared" si="37"/>
        <v>12.703113577640352</v>
      </c>
      <c r="BT28" s="62">
        <f t="shared" si="37"/>
        <v>5.8369198490046585</v>
      </c>
      <c r="BU28" s="62">
        <f t="shared" si="38"/>
        <v>4.499659931788486</v>
      </c>
      <c r="BV28" s="62">
        <f t="shared" si="39"/>
        <v>-9.17800222069404</v>
      </c>
      <c r="BW28" s="62">
        <f t="shared" si="40"/>
        <v>-2.851512991685368</v>
      </c>
      <c r="BX28" s="62">
        <f t="shared" si="25"/>
        <v>10.574404288031559</v>
      </c>
      <c r="BY28" s="62">
        <f t="shared" si="26"/>
        <v>5.969320783826262</v>
      </c>
      <c r="BZ28" s="62">
        <f t="shared" si="27"/>
        <v>2.8182229331774664</v>
      </c>
      <c r="CA28" s="62"/>
      <c r="CB28" s="47" t="s">
        <v>43</v>
      </c>
      <c r="CC28" s="29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5"/>
      <c r="CS28" s="5"/>
      <c r="CT28" s="5"/>
      <c r="CU28" s="5"/>
      <c r="CV28" s="5"/>
      <c r="CW28" s="5"/>
      <c r="CX28" s="5"/>
      <c r="CY28" s="5"/>
      <c r="CZ28" s="5"/>
      <c r="DA28" s="5"/>
    </row>
    <row r="29" spans="2:105" ht="31.5" customHeight="1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</v>
      </c>
      <c r="I29" s="32">
        <f>SUM(I$6:I14)+0.1</f>
        <v>6868.34</v>
      </c>
      <c r="J29" s="32">
        <f>IF(J14=0,0,SUM(J$6:J14))</f>
        <v>8119.858000000001</v>
      </c>
      <c r="K29" s="32">
        <f>IF(K14=0,0,SUM(K$6:K14))</f>
        <v>7945.259</v>
      </c>
      <c r="L29" s="32">
        <f>IF(L14=0,0,SUM(L$6:L14))</f>
        <v>8598.224</v>
      </c>
      <c r="M29" s="32">
        <f>IF(M14=0,0,SUM(M$6:M14))</f>
        <v>9492.304999999998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</v>
      </c>
      <c r="U29" s="52">
        <f>IF(U14=0,0,SUM(U$6:U14))</f>
        <v>19249.807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53515.375162</v>
      </c>
      <c r="AA29" s="52">
        <f>+SUM(AA$6:AA14)</f>
        <v>61400.63493300001</v>
      </c>
      <c r="AB29" s="52">
        <f>+SUM(AB$6:AB14)</f>
        <v>76333.717085</v>
      </c>
      <c r="AC29" s="52">
        <f>+SUM(AC$6:AC14)</f>
        <v>105186.664965</v>
      </c>
      <c r="AD29" s="52">
        <f>+SUM(AD$6:AD14)</f>
        <v>73089.241933</v>
      </c>
      <c r="AE29" s="52">
        <f>+SUM(AE$6:AE14)</f>
        <v>81714.71149700001</v>
      </c>
      <c r="AF29" s="52">
        <f>+SUM(AF$6:AF14)</f>
        <v>99443.63851</v>
      </c>
      <c r="AG29" s="52">
        <f>+SUM(AG$6:AG14)</f>
        <v>112912.438235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132793.213448</v>
      </c>
      <c r="AO29" s="52"/>
      <c r="AP29" s="53"/>
      <c r="AQ29" s="54">
        <f t="shared" si="18"/>
        <v>26.867854294070725</v>
      </c>
      <c r="AR29" s="54">
        <f t="shared" si="18"/>
        <v>2.373467463061928</v>
      </c>
      <c r="AS29" s="54">
        <f t="shared" si="18"/>
        <v>29.78658068478427</v>
      </c>
      <c r="AT29" s="54">
        <f t="shared" si="18"/>
        <v>12.953980835206437</v>
      </c>
      <c r="AU29" s="54">
        <f t="shared" si="18"/>
        <v>-8.770999162128192</v>
      </c>
      <c r="AV29" s="54">
        <f t="shared" si="18"/>
        <v>31.418106827223</v>
      </c>
      <c r="AW29" s="54">
        <f t="shared" si="30"/>
        <v>18.221549894152034</v>
      </c>
      <c r="AX29" s="54">
        <f t="shared" si="30"/>
        <v>-2.150271593419504</v>
      </c>
      <c r="AY29" s="54">
        <f t="shared" si="30"/>
        <v>8.21829722605645</v>
      </c>
      <c r="AZ29" s="54">
        <f t="shared" si="30"/>
        <v>10.398438096053312</v>
      </c>
      <c r="BA29" s="54">
        <f t="shared" si="30"/>
        <v>11.19006395180098</v>
      </c>
      <c r="BB29" s="52">
        <f t="shared" si="30"/>
        <v>1.4973139419204955</v>
      </c>
      <c r="BC29" s="52">
        <f t="shared" si="28"/>
        <v>16.427457779830632</v>
      </c>
      <c r="BD29" s="52">
        <f t="shared" si="31"/>
        <v>8.194773598845316</v>
      </c>
      <c r="BE29" s="52">
        <f t="shared" si="32"/>
        <v>14.831564226417811</v>
      </c>
      <c r="BF29" s="52">
        <f t="shared" si="33"/>
        <v>5.533445592444707</v>
      </c>
      <c r="BG29" s="52">
        <f t="shared" si="34"/>
        <v>-3.6878709242424605</v>
      </c>
      <c r="BH29" s="52">
        <f t="shared" si="35"/>
        <v>6.71136079442249</v>
      </c>
      <c r="BI29" s="52">
        <f t="shared" si="36"/>
        <v>12.062785750626404</v>
      </c>
      <c r="BJ29" s="62">
        <f t="shared" si="21"/>
        <v>11.738781964232615</v>
      </c>
      <c r="BK29" s="62">
        <f t="shared" si="22"/>
        <v>75.04576266781544</v>
      </c>
      <c r="BL29" s="62">
        <f t="shared" si="29"/>
        <v>18.856951514240933</v>
      </c>
      <c r="BM29" s="62">
        <f t="shared" si="23"/>
        <v>14.73456879846215</v>
      </c>
      <c r="BN29" s="62">
        <f t="shared" si="23"/>
        <v>24.3207292046652</v>
      </c>
      <c r="BO29" s="62">
        <f t="shared" si="23"/>
        <v>37.79843165225577</v>
      </c>
      <c r="BP29" s="62">
        <f t="shared" si="23"/>
        <v>-30.51472640821929</v>
      </c>
      <c r="BQ29" s="62">
        <f t="shared" si="23"/>
        <v>11.8012847525589</v>
      </c>
      <c r="BR29" s="62">
        <f>+AF29/AE29*100-100</f>
        <v>21.69612630113842</v>
      </c>
      <c r="BS29" s="62">
        <f t="shared" si="37"/>
        <v>13.544154183020524</v>
      </c>
      <c r="BT29" s="62">
        <f t="shared" si="37"/>
        <v>5.939576217495173</v>
      </c>
      <c r="BU29" s="62">
        <f t="shared" si="38"/>
        <v>4.4411153773773435</v>
      </c>
      <c r="BV29" s="62">
        <f t="shared" si="39"/>
        <v>-9.972055168101335</v>
      </c>
      <c r="BW29" s="62">
        <f t="shared" si="40"/>
        <v>-3.1576348689418126</v>
      </c>
      <c r="BX29" s="62">
        <f t="shared" si="25"/>
        <v>10.401585874720027</v>
      </c>
      <c r="BY29" s="62">
        <f t="shared" si="26"/>
        <v>7.729061294108334</v>
      </c>
      <c r="BZ29" s="62">
        <f t="shared" si="27"/>
        <v>2.5069829234625587</v>
      </c>
      <c r="CA29" s="62"/>
      <c r="CB29" s="47" t="s">
        <v>44</v>
      </c>
      <c r="CC29" s="29"/>
      <c r="CF29" s="6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ht="31.5" customHeight="1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7882.985000000001</v>
      </c>
      <c r="J30" s="32">
        <f>IF(J15=0,0,SUM(J$6:J15))</f>
        <v>9082.036000000002</v>
      </c>
      <c r="K30" s="32">
        <f>IF(K15=0,0,SUM(K$6:K15))</f>
        <v>9045.826000000001</v>
      </c>
      <c r="L30" s="32">
        <f>IF(L15=0,0,SUM(L$6:L15))</f>
        <v>9908.188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17180.367</v>
      </c>
      <c r="R30" s="32">
        <f>IF(R15=0,0,SUM(R$6:R15))</f>
        <v>18595.135</v>
      </c>
      <c r="S30" s="32">
        <f>IF(S15=0,0,SUM(S$6:S15))</f>
        <v>21328.731000000003</v>
      </c>
      <c r="T30" s="32">
        <f>IF(T15=0,0,SUM(T$6:T15))</f>
        <v>22482.273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</v>
      </c>
      <c r="X30" s="52">
        <f>+SUM(X$6:X15)</f>
        <v>29222.988899</v>
      </c>
      <c r="Y30" s="52">
        <f>+SUM(Y$6:Y15)</f>
        <v>50892.36966900001</v>
      </c>
      <c r="Z30" s="52">
        <f>+SUM(Z$6:Z15)</f>
        <v>60287.55373099999</v>
      </c>
      <c r="AA30" s="52">
        <f>+SUM(AA$6:AA15)</f>
        <v>68289.447482</v>
      </c>
      <c r="AB30" s="52">
        <f>+SUM(AB$6:AB15)</f>
        <v>86228.93370699999</v>
      </c>
      <c r="AC30" s="52">
        <f>+SUM(AC$6:AC15)</f>
        <v>114909.37375500001</v>
      </c>
      <c r="AD30" s="52">
        <f>+SUM(AD$6:AD15)</f>
        <v>83185.009963</v>
      </c>
      <c r="AE30" s="52">
        <f>+SUM(AE$6:AE15)</f>
        <v>92678.29776700001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</v>
      </c>
      <c r="AM30" s="52">
        <f>+SUM(AM$6:AM15)</f>
        <v>146136.181644</v>
      </c>
      <c r="AN30" s="52">
        <f>+SUM(AN$6:AN15)</f>
        <v>149204.38921599998</v>
      </c>
      <c r="AO30" s="52"/>
      <c r="AP30" s="53"/>
      <c r="AQ30" s="54">
        <f t="shared" si="18"/>
        <v>25.227441780625966</v>
      </c>
      <c r="AR30" s="54">
        <f t="shared" si="18"/>
        <v>2.2114593804258504</v>
      </c>
      <c r="AS30" s="54">
        <f t="shared" si="18"/>
        <v>27.6642825212338</v>
      </c>
      <c r="AT30" s="54">
        <f t="shared" si="18"/>
        <v>13.080168776371309</v>
      </c>
      <c r="AU30" s="54">
        <f t="shared" si="18"/>
        <v>-8.511999132965883</v>
      </c>
      <c r="AV30" s="54">
        <f t="shared" si="18"/>
        <v>33.40580437354575</v>
      </c>
      <c r="AW30" s="54">
        <f t="shared" si="30"/>
        <v>15.210621357265069</v>
      </c>
      <c r="AX30" s="54">
        <f t="shared" si="30"/>
        <v>-0.3986991463147831</v>
      </c>
      <c r="AY30" s="54">
        <f t="shared" si="30"/>
        <v>9.53325876487122</v>
      </c>
      <c r="AZ30" s="54">
        <f t="shared" si="30"/>
        <v>9.176238884445866</v>
      </c>
      <c r="BA30" s="54">
        <f t="shared" si="30"/>
        <v>10.623757844662492</v>
      </c>
      <c r="BB30" s="52">
        <f t="shared" si="30"/>
        <v>1.358380826634118</v>
      </c>
      <c r="BC30" s="52">
        <f t="shared" si="28"/>
        <v>16.599420965290918</v>
      </c>
      <c r="BD30" s="52">
        <f t="shared" si="31"/>
        <v>8.234794984298063</v>
      </c>
      <c r="BE30" s="52">
        <f t="shared" si="32"/>
        <v>14.700597763877525</v>
      </c>
      <c r="BF30" s="52">
        <f t="shared" si="33"/>
        <v>5.4083949016938675</v>
      </c>
      <c r="BG30" s="52">
        <f t="shared" si="34"/>
        <v>-2.5526600446494</v>
      </c>
      <c r="BH30" s="52">
        <f t="shared" si="35"/>
        <v>4.00822936358999</v>
      </c>
      <c r="BI30" s="52">
        <f t="shared" si="36"/>
        <v>13.366093937576707</v>
      </c>
      <c r="BJ30" s="62">
        <f t="shared" si="21"/>
        <v>13.126289134228003</v>
      </c>
      <c r="BK30" s="62">
        <f t="shared" si="22"/>
        <v>74.15182904422733</v>
      </c>
      <c r="BL30" s="62">
        <f t="shared" si="29"/>
        <v>18.460889369281745</v>
      </c>
      <c r="BM30" s="62">
        <f t="shared" si="23"/>
        <v>13.272878489487326</v>
      </c>
      <c r="BN30" s="62">
        <f t="shared" si="23"/>
        <v>26.26977796200292</v>
      </c>
      <c r="BO30" s="62">
        <f t="shared" si="23"/>
        <v>33.26080796203996</v>
      </c>
      <c r="BP30" s="62">
        <f t="shared" si="23"/>
        <v>-27.60816002673549</v>
      </c>
      <c r="BQ30" s="62">
        <f t="shared" si="23"/>
        <v>11.412257819314505</v>
      </c>
      <c r="BR30" s="62">
        <f>+AF30/AE30*100-100</f>
        <v>20.14771579743963</v>
      </c>
      <c r="BS30" s="62">
        <f t="shared" si="37"/>
        <v>13.24852845639468</v>
      </c>
      <c r="BT30" s="62">
        <f t="shared" si="37"/>
        <v>5.045185704196896</v>
      </c>
      <c r="BU30" s="62">
        <f t="shared" si="38"/>
        <v>4.559086779924584</v>
      </c>
      <c r="BV30" s="62">
        <f t="shared" si="39"/>
        <v>-8.803113736278078</v>
      </c>
      <c r="BW30" s="62">
        <f t="shared" si="40"/>
        <v>-3.086209879482155</v>
      </c>
      <c r="BX30" s="62">
        <f t="shared" si="25"/>
        <v>10.219909566726841</v>
      </c>
      <c r="BY30" s="62">
        <f t="shared" si="26"/>
        <v>8.3098731534472</v>
      </c>
      <c r="BZ30" s="62">
        <f t="shared" si="27"/>
        <v>2.0995536748554144</v>
      </c>
      <c r="CA30" s="62"/>
      <c r="CB30" s="47" t="s">
        <v>45</v>
      </c>
      <c r="CC30" s="29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2:105" ht="31.5" customHeight="1">
      <c r="B31" s="49" t="s">
        <v>31</v>
      </c>
      <c r="C31" s="32">
        <f>SUM(C$6:C16)</f>
        <v>4047.6000000000004</v>
      </c>
      <c r="D31" s="32">
        <f>SUM(D$6:D16)</f>
        <v>4981.9</v>
      </c>
      <c r="E31" s="32">
        <f>SUM(E$6:E16)</f>
        <v>5053.7</v>
      </c>
      <c r="F31" s="32">
        <f>SUM(F$6:F16)</f>
        <v>6364.099999999999</v>
      </c>
      <c r="G31" s="32">
        <f>SUM(G$6:G16)</f>
        <v>7148.400000000001</v>
      </c>
      <c r="H31" s="32">
        <f>SUM(H$6:H16)</f>
        <v>6591.927</v>
      </c>
      <c r="I31" s="32">
        <f>SUM(I$6:I16)+0.1</f>
        <v>8985.885</v>
      </c>
      <c r="J31" s="32">
        <f>IF(J16=0,0,SUM(J$6:J16))</f>
        <v>10162.036000000002</v>
      </c>
      <c r="K31" s="32">
        <f>IF(K16=0,0,SUM(K$6:K16))</f>
        <v>10245.781</v>
      </c>
      <c r="L31" s="32">
        <f>IF(L16=0,0,SUM(L$6:L16))</f>
        <v>11296.182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13420.497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20824.777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</v>
      </c>
      <c r="V31" s="52">
        <f>+SUM(V$6:V16)</f>
        <v>25285.878999999997</v>
      </c>
      <c r="W31" s="52">
        <f>+SUM(W$6:W16)</f>
        <v>28673.914</v>
      </c>
      <c r="X31" s="52">
        <f>+SUM(X$6:X16)</f>
        <v>32816.593795</v>
      </c>
      <c r="Y31" s="52">
        <f>+SUM(Y$6:Y16)</f>
        <v>56626.278645000006</v>
      </c>
      <c r="Z31" s="52">
        <f>+SUM(Z$6:Z16)</f>
        <v>66230.12951299999</v>
      </c>
      <c r="AA31" s="52">
        <f>+SUM(AA$6:AA16)</f>
        <v>76930.922038</v>
      </c>
      <c r="AB31" s="52">
        <f>+SUM(AB$6:AB16)</f>
        <v>97547.73192699999</v>
      </c>
      <c r="AC31" s="52">
        <f>+SUM(AC$6:AC16)</f>
        <v>124305.246652</v>
      </c>
      <c r="AD31" s="52">
        <f>+SUM(AD$6:AD16)</f>
        <v>92088.020736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139856.260383</v>
      </c>
      <c r="AH31" s="52">
        <f>+SUM(AH$6:AH16)</f>
        <v>147565.40202399998</v>
      </c>
      <c r="AI31" s="52">
        <f>+SUM(AI$6:AI16)</f>
        <v>152287.122984</v>
      </c>
      <c r="AJ31" s="52">
        <f>+SUM(AJ$6:AJ16)</f>
        <v>138623.697345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162523.060037</v>
      </c>
      <c r="AN31" s="52">
        <f>+SUM(AN$6:AN16)</f>
        <v>165447.59762899997</v>
      </c>
      <c r="AO31" s="52"/>
      <c r="AP31" s="53"/>
      <c r="AQ31" s="54">
        <f t="shared" si="18"/>
        <v>23.082814507362357</v>
      </c>
      <c r="AR31" s="54">
        <f t="shared" si="18"/>
        <v>1.4412172062867654</v>
      </c>
      <c r="AS31" s="54">
        <f t="shared" si="18"/>
        <v>25.929516987553683</v>
      </c>
      <c r="AT31" s="54">
        <f t="shared" si="18"/>
        <v>12.323816407661738</v>
      </c>
      <c r="AU31" s="54">
        <f t="shared" si="18"/>
        <v>-7.784581165015965</v>
      </c>
      <c r="AV31" s="54">
        <f t="shared" si="18"/>
        <v>36.31651260701159</v>
      </c>
      <c r="AW31" s="54">
        <f t="shared" si="30"/>
        <v>13.088872158947083</v>
      </c>
      <c r="AX31" s="54">
        <f t="shared" si="30"/>
        <v>0.8240966672426566</v>
      </c>
      <c r="AY31" s="54">
        <f t="shared" si="30"/>
        <v>10.252034471554694</v>
      </c>
      <c r="AZ31" s="54">
        <f t="shared" si="30"/>
        <v>7.5533131459815195</v>
      </c>
      <c r="BA31" s="54">
        <f t="shared" si="30"/>
        <v>8.759119161098923</v>
      </c>
      <c r="BB31" s="52">
        <f t="shared" si="30"/>
        <v>1.5657882787431134</v>
      </c>
      <c r="BC31" s="52">
        <f t="shared" si="28"/>
        <v>17.734462442039245</v>
      </c>
      <c r="BD31" s="52">
        <f t="shared" si="31"/>
        <v>8.239952742944112</v>
      </c>
      <c r="BE31" s="52">
        <f t="shared" si="32"/>
        <v>14.53587234091394</v>
      </c>
      <c r="BF31" s="52">
        <f t="shared" si="33"/>
        <v>3.7021714048056538</v>
      </c>
      <c r="BG31" s="52">
        <f t="shared" si="34"/>
        <v>-1.5312265968101144</v>
      </c>
      <c r="BH31" s="52">
        <f t="shared" si="35"/>
        <v>3.8173143195291743</v>
      </c>
      <c r="BI31" s="52">
        <f t="shared" si="36"/>
        <v>13.398921192338236</v>
      </c>
      <c r="BJ31" s="62">
        <f t="shared" si="21"/>
        <v>14.447556043447719</v>
      </c>
      <c r="BK31" s="62">
        <f t="shared" si="22"/>
        <v>72.55379701725076</v>
      </c>
      <c r="BL31" s="62">
        <f t="shared" si="29"/>
        <v>16.96006006011484</v>
      </c>
      <c r="BM31" s="62">
        <f t="shared" si="23"/>
        <v>16.15698565544797</v>
      </c>
      <c r="BN31" s="62">
        <f t="shared" si="23"/>
        <v>26.799119707438734</v>
      </c>
      <c r="BO31" s="62">
        <f t="shared" si="23"/>
        <v>27.43017617777525</v>
      </c>
      <c r="BP31" s="62">
        <f t="shared" si="23"/>
        <v>-25.917832741359703</v>
      </c>
      <c r="BQ31" s="62">
        <f t="shared" si="23"/>
        <v>10.829472356225153</v>
      </c>
      <c r="BR31" s="62">
        <f>+AF31/AE31*100-100</f>
        <v>19.957458212776828</v>
      </c>
      <c r="BS31" s="62">
        <f t="shared" si="37"/>
        <v>14.23422831188654</v>
      </c>
      <c r="BT31" s="62">
        <f t="shared" si="37"/>
        <v>5.5121891718599585</v>
      </c>
      <c r="BU31" s="62">
        <f t="shared" si="38"/>
        <v>3.1997479729239444</v>
      </c>
      <c r="BV31" s="62">
        <f t="shared" si="39"/>
        <v>-8.972147724161502</v>
      </c>
      <c r="BW31" s="62">
        <f t="shared" si="40"/>
        <v>-2.042848932208301</v>
      </c>
      <c r="BX31" s="62">
        <f t="shared" si="25"/>
        <v>10.340615692351676</v>
      </c>
      <c r="BY31" s="62">
        <f t="shared" si="26"/>
        <v>8.469081809595025</v>
      </c>
      <c r="BZ31" s="62">
        <f t="shared" si="27"/>
        <v>1.7994600835931749</v>
      </c>
      <c r="CA31" s="62"/>
      <c r="CB31" s="47" t="s">
        <v>46</v>
      </c>
      <c r="CC31" s="29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2:105" ht="34.5" customHeight="1">
      <c r="B32" s="51" t="s">
        <v>32</v>
      </c>
      <c r="C32" s="31">
        <f>SUM(C$6:C17)</f>
        <v>4702.900000000001</v>
      </c>
      <c r="D32" s="31">
        <f>SUM(D$6:D17)</f>
        <v>5746</v>
      </c>
      <c r="E32" s="31">
        <f>SUM(E$6:E17)</f>
        <v>5727.7</v>
      </c>
      <c r="F32" s="31">
        <f>SUM(F$6:F17)</f>
        <v>7133.599999999999</v>
      </c>
      <c r="G32" s="31">
        <f>SUM(G$6:G17)</f>
        <v>7958.1</v>
      </c>
      <c r="H32" s="31">
        <f>SUM(H$6:H17)</f>
        <v>7456.759</v>
      </c>
      <c r="I32" s="31">
        <f>SUM(I$6:I17)+0.1</f>
        <v>10189.985</v>
      </c>
      <c r="J32" s="31">
        <f>IF(J17=0,0,SUM(J$6:J17))</f>
        <v>11662.037000000002</v>
      </c>
      <c r="K32" s="31">
        <f>IF(K17=0,0,SUM(K$6:K17))</f>
        <v>11624.691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15345.067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26973.979</v>
      </c>
      <c r="U32" s="76">
        <f>IF(U17=0,0,SUM(U$6:U17))</f>
        <v>26587.506</v>
      </c>
      <c r="V32" s="76">
        <f>+SUM(V$6:V17)</f>
        <v>27774.905999999995</v>
      </c>
      <c r="W32" s="76">
        <f>+SUM(W$6:W17)</f>
        <v>31334.216</v>
      </c>
      <c r="X32" s="76">
        <f>+SUM(X$6:X17)</f>
        <v>36059.089029</v>
      </c>
      <c r="Y32" s="76">
        <f>+SUM(Y$6:Y17)</f>
        <v>63167.15282</v>
      </c>
      <c r="Z32" s="76">
        <f>+SUM(Z$6:Z17)</f>
        <v>73476.408143</v>
      </c>
      <c r="AA32" s="76">
        <f>+SUM(AA$6:AA17)</f>
        <v>85534.675518</v>
      </c>
      <c r="AB32" s="76">
        <f>+SUM(AB$6:AB17)</f>
        <v>107271.74990399998</v>
      </c>
      <c r="AC32" s="76">
        <f>+SUM(AC$6:AC17)</f>
        <v>132027.195626</v>
      </c>
      <c r="AD32" s="76">
        <f>+SUM(AD$6:AD17)</f>
        <v>102142.61260300002</v>
      </c>
      <c r="AE32" s="76">
        <f>+SUM(AE$6:AE17)</f>
        <v>113883.21918400002</v>
      </c>
      <c r="AF32" s="76">
        <f>+SUM(AF$6:AF17)</f>
        <v>134906.86883000002</v>
      </c>
      <c r="AG32" s="76">
        <f>+SUM(AG$6:AG17)</f>
        <v>152461.736556</v>
      </c>
      <c r="AH32" s="84">
        <f>+SUM(AH$6:AH17)</f>
        <v>161480.91470199998</v>
      </c>
      <c r="AI32" s="84">
        <f>+SUM(AI$6:AI17)</f>
        <v>166504.86179499998</v>
      </c>
      <c r="AJ32" s="84">
        <f>+SUM(AJ$6:AJ17)</f>
        <v>150982.113766</v>
      </c>
      <c r="AK32" s="84">
        <f>+SUM(AK$6:AK17)</f>
        <v>149246.999263</v>
      </c>
      <c r="AL32" s="84">
        <f>+SUM(AL$6:AL17)</f>
        <v>164494.61931600003</v>
      </c>
      <c r="AM32" s="84">
        <f>+SUM(AM$6:AM17)</f>
        <v>177168.75628799998</v>
      </c>
      <c r="AN32" s="84">
        <f>+SUM(AN$6:AN17)</f>
        <v>180835.90957399996</v>
      </c>
      <c r="AO32" s="84"/>
      <c r="AP32" s="53"/>
      <c r="AQ32" s="77">
        <f t="shared" si="18"/>
        <v>22.179931531608148</v>
      </c>
      <c r="AR32" s="77">
        <f t="shared" si="18"/>
        <v>-0.3184824225548226</v>
      </c>
      <c r="AS32" s="77">
        <f t="shared" si="18"/>
        <v>24.545629135604173</v>
      </c>
      <c r="AT32" s="77">
        <f t="shared" si="18"/>
        <v>11.557979140966708</v>
      </c>
      <c r="AU32" s="77">
        <f t="shared" si="18"/>
        <v>-6.299757479800462</v>
      </c>
      <c r="AV32" s="77">
        <f t="shared" si="18"/>
        <v>36.654342724500026</v>
      </c>
      <c r="AW32" s="77">
        <f t="shared" si="30"/>
        <v>14.446066407359794</v>
      </c>
      <c r="AX32" s="77">
        <f t="shared" si="30"/>
        <v>-0.320235650084129</v>
      </c>
      <c r="AY32" s="77">
        <f t="shared" si="30"/>
        <v>11.480657851464613</v>
      </c>
      <c r="AZ32" s="77">
        <f t="shared" si="30"/>
        <v>4.893635310968591</v>
      </c>
      <c r="BA32" s="77">
        <f t="shared" si="30"/>
        <v>8.248362337717964</v>
      </c>
      <c r="BB32" s="76">
        <f t="shared" si="30"/>
        <v>4.283926957396332</v>
      </c>
      <c r="BC32" s="76">
        <f t="shared" si="28"/>
        <v>17.991514797556803</v>
      </c>
      <c r="BD32" s="76">
        <f t="shared" si="31"/>
        <v>7.3366039284207005</v>
      </c>
      <c r="BE32" s="76">
        <f t="shared" si="32"/>
        <v>13.075035312977093</v>
      </c>
      <c r="BF32" s="76">
        <f t="shared" si="33"/>
        <v>2.714691159599255</v>
      </c>
      <c r="BG32" s="76">
        <f t="shared" si="34"/>
        <v>-1.4327622928749122</v>
      </c>
      <c r="BH32" s="76">
        <f t="shared" si="35"/>
        <v>4.466007454779685</v>
      </c>
      <c r="BI32" s="76">
        <f t="shared" si="36"/>
        <v>12.81484084950641</v>
      </c>
      <c r="BJ32" s="78">
        <f t="shared" si="21"/>
        <v>15.078957230013359</v>
      </c>
      <c r="BK32" s="78">
        <f t="shared" si="22"/>
        <v>75.17678488549373</v>
      </c>
      <c r="BL32" s="78">
        <f t="shared" si="29"/>
        <v>16.320595218811036</v>
      </c>
      <c r="BM32" s="78">
        <f t="shared" si="23"/>
        <v>16.41107354013846</v>
      </c>
      <c r="BN32" s="78">
        <f t="shared" si="23"/>
        <v>25.413172206897073</v>
      </c>
      <c r="BO32" s="78">
        <f t="shared" si="23"/>
        <v>23.077320677768626</v>
      </c>
      <c r="BP32" s="78">
        <f t="shared" si="23"/>
        <v>-22.635172156239335</v>
      </c>
      <c r="BQ32" s="78">
        <f t="shared" si="23"/>
        <v>11.494327667760444</v>
      </c>
      <c r="BR32" s="78">
        <f>+AF32/AE32*100-100</f>
        <v>18.46070895838683</v>
      </c>
      <c r="BS32" s="78">
        <f t="shared" si="37"/>
        <v>13.01258258993569</v>
      </c>
      <c r="BT32" s="78">
        <f t="shared" si="37"/>
        <v>5.915699473019714</v>
      </c>
      <c r="BU32" s="86">
        <f t="shared" si="38"/>
        <v>3.1111708168555197</v>
      </c>
      <c r="BV32" s="86">
        <f t="shared" si="39"/>
        <v>-9.322699566641788</v>
      </c>
      <c r="BW32" s="86">
        <f t="shared" si="39"/>
        <v>-1.149218579420051</v>
      </c>
      <c r="BX32" s="86">
        <f t="shared" si="25"/>
        <v>10.216366244075033</v>
      </c>
      <c r="BY32" s="86">
        <f t="shared" si="26"/>
        <v>7.704894558072127</v>
      </c>
      <c r="BZ32" s="86">
        <f t="shared" si="27"/>
        <v>2.06986455334075</v>
      </c>
      <c r="CA32" s="86"/>
      <c r="CB32" s="79" t="s">
        <v>47</v>
      </c>
      <c r="CC32" s="30"/>
      <c r="CF32" s="12"/>
      <c r="CG32" s="12"/>
      <c r="CH32" s="12"/>
      <c r="CI32" s="12"/>
      <c r="CJ32" s="12"/>
      <c r="CK32" s="12"/>
      <c r="CL32" s="12"/>
      <c r="CM32" s="15"/>
      <c r="CN32" s="15"/>
      <c r="CO32" s="16"/>
      <c r="CP32" s="16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</row>
    <row r="33" spans="2:105" ht="34.5" customHeight="1">
      <c r="B33" s="95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2"/>
      <c r="BC33" s="52"/>
      <c r="BD33" s="52"/>
      <c r="BE33" s="52"/>
      <c r="BF33" s="52"/>
      <c r="BG33" s="52"/>
      <c r="BH33" s="52"/>
      <c r="BI33" s="5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47"/>
      <c r="CC33" s="61"/>
      <c r="CF33" s="12"/>
      <c r="CG33" s="12"/>
      <c r="CH33" s="12"/>
      <c r="CI33" s="12"/>
      <c r="CJ33" s="12"/>
      <c r="CK33" s="12"/>
      <c r="CL33" s="12"/>
      <c r="CM33" s="15"/>
      <c r="CN33" s="15"/>
      <c r="CO33" s="16"/>
      <c r="CP33" s="16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</row>
    <row r="34" spans="2:105" ht="34.5" customHeight="1">
      <c r="B34" s="95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2"/>
      <c r="BC34" s="52"/>
      <c r="BD34" s="52"/>
      <c r="BE34" s="52"/>
      <c r="BF34" s="52"/>
      <c r="BG34" s="52"/>
      <c r="BH34" s="52"/>
      <c r="BI34" s="5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47"/>
      <c r="CC34" s="61"/>
      <c r="CF34" s="12"/>
      <c r="CG34" s="12"/>
      <c r="CH34" s="12"/>
      <c r="CI34" s="12"/>
      <c r="CJ34" s="12"/>
      <c r="CK34" s="12"/>
      <c r="CL34" s="12"/>
      <c r="CM34" s="15"/>
      <c r="CN34" s="15"/>
      <c r="CO34" s="16"/>
      <c r="CP34" s="16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</row>
    <row r="35" spans="2:81" ht="31.5" customHeight="1">
      <c r="B35" s="82" t="s">
        <v>59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61"/>
      <c r="Q35" s="61"/>
      <c r="R35" s="70"/>
      <c r="S35" s="70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9"/>
      <c r="BC35" s="69"/>
      <c r="BD35" s="61"/>
      <c r="BE35" s="69"/>
      <c r="BF35" s="69"/>
      <c r="BG35" s="69"/>
      <c r="BH35" s="69"/>
      <c r="BI35" s="61"/>
      <c r="BJ35" s="61"/>
      <c r="BK35" s="61"/>
      <c r="BL35" s="6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61"/>
      <c r="CC35" s="64" t="s">
        <v>60</v>
      </c>
    </row>
    <row r="36" spans="2:81" ht="31.5" customHeight="1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/>
      <c r="BE36"/>
      <c r="BF36"/>
      <c r="BG36"/>
      <c r="BH36"/>
      <c r="BI36" s="5"/>
      <c r="BJ36" s="5"/>
      <c r="BK36" s="5"/>
      <c r="BL36" s="5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C36" s="36"/>
    </row>
    <row r="37" spans="3:79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/>
      <c r="BE37"/>
      <c r="BF37"/>
      <c r="BG37"/>
      <c r="BH37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65:79" ht="15"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</sheetData>
  <sheetProtection/>
  <mergeCells count="9">
    <mergeCell ref="BY4:CA4"/>
    <mergeCell ref="AL3:AO3"/>
    <mergeCell ref="AL4:AO4"/>
    <mergeCell ref="BY18:CA18"/>
    <mergeCell ref="BY19:CA19"/>
    <mergeCell ref="CB2:CC2"/>
    <mergeCell ref="U18:AM18"/>
    <mergeCell ref="U19:AM19"/>
    <mergeCell ref="BY3:CA3"/>
  </mergeCells>
  <printOptions horizontalCentered="1" verticalCentered="1"/>
  <pageMargins left="0.31496062992125984" right="0.41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2020-02-20T13:34:03Z</cp:lastPrinted>
  <dcterms:created xsi:type="dcterms:W3CDTF">1998-07-09T14:31:50Z</dcterms:created>
  <dcterms:modified xsi:type="dcterms:W3CDTF">2020-06-23T09:06:19Z</dcterms:modified>
  <cp:category/>
  <cp:version/>
  <cp:contentType/>
  <cp:contentStatus/>
</cp:coreProperties>
</file>